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kif3-2-2\Budget\БЮДЖЕТ 2025-2027гг\ИСПОЛНЕНИЕ 2025\сайт, газета\информация на сайт,газета на 01.04.2025\сайт\"/>
    </mc:Choice>
  </mc:AlternateContent>
  <bookViews>
    <workbookView xWindow="0" yWindow="0" windowWidth="13575" windowHeight="5955"/>
  </bookViews>
  <sheets>
    <sheet name="консолидированный" sheetId="1" r:id="rId1"/>
  </sheets>
  <externalReferences>
    <externalReference r:id="rId2"/>
  </externalReferences>
  <definedNames>
    <definedName name="_Otchet_Period_Source__AT_ObjectName" localSheetId="0">консолидированный!#REF!</definedName>
    <definedName name="_Otchet_Period_Source__AT_ObjectName">[1]районный!#REF!</definedName>
    <definedName name="_PBuh_">#REF!</definedName>
    <definedName name="_PBuhN_">#REF!</definedName>
    <definedName name="_Period_" localSheetId="0">консолидированный!#REF!</definedName>
    <definedName name="_Period_">[1]районный!#REF!</definedName>
    <definedName name="_PRuk_">#REF!</definedName>
    <definedName name="_PRukN_">#REF!</definedName>
    <definedName name="_RDate_" localSheetId="0">консолидированный!#REF!</definedName>
    <definedName name="_RDate_">[1]районный!#REF!</definedName>
    <definedName name="_СпрОКАТО_" localSheetId="0">консолидированный!#REF!</definedName>
    <definedName name="_СпрОКАТО_">[1]районный!#REF!</definedName>
    <definedName name="_СпрОКПО_" localSheetId="0">консолидированный!#REF!</definedName>
    <definedName name="_СпрОКПО_">[1]районный!#REF!</definedName>
    <definedName name="_xlnm._FilterDatabase" localSheetId="0" hidden="1">консолидированный!$A$85:$E$141</definedName>
    <definedName name="total2" localSheetId="0">#REF!</definedName>
    <definedName name="total2">#REF!</definedName>
    <definedName name="_xlnm.Print_Titles" localSheetId="0">консолидированный!$9:$11</definedName>
  </definedNames>
  <calcPr calcId="152511"/>
</workbook>
</file>

<file path=xl/calcChain.xml><?xml version="1.0" encoding="utf-8"?>
<calcChain xmlns="http://schemas.openxmlformats.org/spreadsheetml/2006/main">
  <c r="C14" i="1" l="1"/>
  <c r="C20" i="1" l="1"/>
  <c r="D48" i="1"/>
  <c r="C48" i="1"/>
  <c r="E49" i="1"/>
  <c r="D107" i="1" l="1"/>
  <c r="D43" i="1" l="1"/>
  <c r="C43" i="1" l="1"/>
  <c r="C37" i="1" s="1"/>
  <c r="D25" i="1" l="1"/>
  <c r="C85" i="1" l="1"/>
  <c r="D20" i="1" l="1"/>
  <c r="E86" i="1" l="1"/>
  <c r="E87" i="1"/>
  <c r="E88" i="1"/>
  <c r="E89" i="1"/>
  <c r="E91" i="1"/>
  <c r="E92" i="1"/>
  <c r="E93" i="1"/>
  <c r="E94" i="1"/>
  <c r="E96" i="1"/>
  <c r="E98" i="1"/>
  <c r="E99" i="1"/>
  <c r="E100" i="1"/>
  <c r="E102" i="1"/>
  <c r="E103" i="1"/>
  <c r="E104" i="1"/>
  <c r="E106" i="1"/>
  <c r="E108" i="1"/>
  <c r="E109" i="1"/>
  <c r="E110" i="1"/>
  <c r="E111" i="1"/>
  <c r="E113" i="1"/>
  <c r="E114" i="1"/>
  <c r="E116" i="1"/>
  <c r="E117" i="1"/>
  <c r="E118" i="1"/>
  <c r="E119" i="1"/>
  <c r="E120" i="1"/>
  <c r="E122" i="1"/>
  <c r="E123" i="1"/>
  <c r="E125" i="1"/>
  <c r="E127" i="1"/>
  <c r="E128" i="1"/>
  <c r="E129" i="1"/>
  <c r="E130" i="1"/>
  <c r="E131" i="1"/>
  <c r="E133" i="1"/>
  <c r="E134" i="1"/>
  <c r="E135" i="1"/>
  <c r="E137" i="1"/>
  <c r="E16" i="1"/>
  <c r="E17" i="1"/>
  <c r="E19" i="1"/>
  <c r="E21" i="1"/>
  <c r="E23" i="1"/>
  <c r="E24" i="1"/>
  <c r="E26" i="1"/>
  <c r="E27" i="1"/>
  <c r="E29" i="1"/>
  <c r="E30" i="1"/>
  <c r="E38" i="1"/>
  <c r="E39" i="1"/>
  <c r="E40" i="1"/>
  <c r="E41" i="1"/>
  <c r="E42" i="1"/>
  <c r="E43" i="1"/>
  <c r="E44" i="1"/>
  <c r="E45" i="1"/>
  <c r="E47" i="1"/>
  <c r="E50" i="1"/>
  <c r="E52" i="1"/>
  <c r="E53" i="1"/>
  <c r="E54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1" i="1"/>
  <c r="E74" i="1"/>
  <c r="E75" i="1"/>
  <c r="E76" i="1"/>
  <c r="E77" i="1"/>
  <c r="C73" i="1" l="1"/>
  <c r="C72" i="1" s="1"/>
  <c r="D115" i="1" l="1"/>
  <c r="D132" i="1" l="1"/>
  <c r="C132" i="1"/>
  <c r="D73" i="1"/>
  <c r="D72" i="1" s="1"/>
  <c r="E132" i="1" l="1"/>
  <c r="E73" i="1"/>
  <c r="D32" i="1"/>
  <c r="C32" i="1"/>
  <c r="D97" i="1" l="1"/>
  <c r="C55" i="1"/>
  <c r="D126" i="1" l="1"/>
  <c r="D37" i="1"/>
  <c r="E37" i="1" s="1"/>
  <c r="D101" i="1" l="1"/>
  <c r="C101" i="1"/>
  <c r="E101" i="1" l="1"/>
  <c r="D51" i="1"/>
  <c r="C51" i="1"/>
  <c r="E51" i="1" l="1"/>
  <c r="D55" i="1"/>
  <c r="E55" i="1" s="1"/>
  <c r="D15" i="1" l="1"/>
  <c r="E20" i="1" l="1"/>
  <c r="C126" i="1"/>
  <c r="E126" i="1" s="1"/>
  <c r="D138" i="1"/>
  <c r="C138" i="1"/>
  <c r="C107" i="1" l="1"/>
  <c r="D124" i="1"/>
  <c r="C15" i="1"/>
  <c r="E15" i="1" l="1"/>
  <c r="D95" i="1"/>
  <c r="D28" i="1" l="1"/>
  <c r="C28" i="1"/>
  <c r="E28" i="1" l="1"/>
  <c r="C115" i="1"/>
  <c r="E115" i="1" s="1"/>
  <c r="D112" i="1"/>
  <c r="C112" i="1"/>
  <c r="E112" i="1" l="1"/>
  <c r="D36" i="1"/>
  <c r="C147" i="1"/>
  <c r="D147" i="1"/>
  <c r="D85" i="1"/>
  <c r="E85" i="1" s="1"/>
  <c r="D144" i="1" l="1"/>
  <c r="D143" i="1" s="1"/>
  <c r="C144" i="1"/>
  <c r="C143" i="1" s="1"/>
  <c r="D136" i="1" l="1"/>
  <c r="C136" i="1"/>
  <c r="E136" i="1" l="1"/>
  <c r="D121" i="1"/>
  <c r="C121" i="1"/>
  <c r="E107" i="1"/>
  <c r="C97" i="1"/>
  <c r="E97" i="1" s="1"/>
  <c r="C95" i="1"/>
  <c r="E95" i="1" s="1"/>
  <c r="E121" i="1" l="1"/>
  <c r="D84" i="1"/>
  <c r="E72" i="1" l="1"/>
  <c r="E48" i="1" l="1"/>
  <c r="C25" i="1"/>
  <c r="E25" i="1" l="1"/>
  <c r="C124" i="1"/>
  <c r="E124" i="1" s="1"/>
  <c r="D46" i="1"/>
  <c r="C46" i="1"/>
  <c r="C35" i="1" s="1"/>
  <c r="C36" i="1"/>
  <c r="E36" i="1" s="1"/>
  <c r="D18" i="1"/>
  <c r="D14" i="1" s="1"/>
  <c r="C18" i="1"/>
  <c r="C13" i="1" l="1"/>
  <c r="C12" i="1" s="1"/>
  <c r="E18" i="1"/>
  <c r="D35" i="1"/>
  <c r="D13" i="1" s="1"/>
  <c r="E46" i="1"/>
  <c r="C84" i="1"/>
  <c r="E84" i="1" s="1"/>
  <c r="C152" i="1"/>
  <c r="E35" i="1" l="1"/>
  <c r="E13" i="1"/>
  <c r="E14" i="1"/>
  <c r="C141" i="1"/>
  <c r="D152" i="1"/>
  <c r="D12" i="1" l="1"/>
  <c r="D141" i="1" s="1"/>
  <c r="C150" i="1"/>
  <c r="C149" i="1" s="1"/>
  <c r="C142" i="1" s="1"/>
  <c r="E12" i="1" l="1"/>
  <c r="D150" i="1"/>
  <c r="D149" i="1" s="1"/>
  <c r="D142" i="1" s="1"/>
</calcChain>
</file>

<file path=xl/sharedStrings.xml><?xml version="1.0" encoding="utf-8"?>
<sst xmlns="http://schemas.openxmlformats.org/spreadsheetml/2006/main" count="287" uniqueCount="281">
  <si>
    <t>ИНФОРМАЦИЯ</t>
  </si>
  <si>
    <t>тыс.рублей</t>
  </si>
  <si>
    <t xml:space="preserve"> Наименование показателя</t>
  </si>
  <si>
    <t>Код дохода по бюджетной классификации/ классификация расходов по БК РФ</t>
  </si>
  <si>
    <t>План, с учетом изменений</t>
  </si>
  <si>
    <t xml:space="preserve">Исполнено </t>
  </si>
  <si>
    <t>% исполнения</t>
  </si>
  <si>
    <t>2</t>
  </si>
  <si>
    <t>Доходы бюджета - ВСЕГО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</si>
  <si>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</si>
  <si>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</si>
  <si>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</si>
  <si>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</si>
  <si>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</si>
  <si>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Налог на прибыль организаций</t>
  </si>
  <si>
    <t>000 1 01 01000 00 0000 110</t>
  </si>
  <si>
    <t>Налог на доходы физических лиц</t>
  </si>
  <si>
    <t>000 1 01 02000 01 0000 110</t>
  </si>
  <si>
    <t>НАЛОГИ НА ТОВАРЫ (РАБОТЫ, УСЛУГИ),РЕАЛИЗУЕМЫЕ НА ТЕРРИТОРИИ РФ</t>
  </si>
  <si>
    <t>000 1 03 00000 00 0000 000</t>
  </si>
  <si>
    <t>Акцизы по подакцизным товарам (продукции), производимым на территории РФ</t>
  </si>
  <si>
    <t>000 1 03 02000 00 0000 110</t>
  </si>
  <si>
    <t>НАЛОГИ НА СОВОКУПНЫЙ ДОХОД</t>
  </si>
  <si>
    <t>000 1 05 00000 00 0000 000</t>
  </si>
  <si>
    <t>Единый налог на вмененный доход для отдельных видов деятельности</t>
  </si>
  <si>
    <t>000 1 05 02000 00 0000 110</t>
  </si>
  <si>
    <t>Единый сельскохозяйственный налог</t>
  </si>
  <si>
    <t>000 1 05 03000 00 0000 110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</si>
  <si>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</si>
  <si>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</si>
  <si>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</si>
  <si>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</si>
  <si>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Земельный налог</t>
  </si>
  <si>
    <t>000 1 06 06000 00 0000 110</t>
  </si>
  <si>
    <t xml:space="preserve">Налог, взимаемый в связи с применением патентной системы налогообложения </t>
  </si>
  <si>
    <t>000 1 05 04000 00 0000 110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</si>
  <si>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</si>
  <si>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</si>
  <si>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</si>
  <si>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</si>
  <si>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</si>
  <si>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</si>
  <si>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ЗАДОЛЖЕННОСТЬ И ПЕРЕРАСЧЕТЫ ПО ОТМЕНЕННЫМ НАЛОГАМ, СБОРАМ И ИНЫМ ОБЯЗАТЕЛЬНЫМ ПЛАТЕЖАМ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</si>
  <si>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</si>
  <si>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</si>
  <si>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</si>
  <si>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</si>
  <si>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</si>
  <si>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</si>
  <si>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</si>
  <si>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</si>
  <si>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</si>
  <si>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000 1 11 05030 00 0000 120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</si>
  <si>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</si>
  <si>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</si>
  <si>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</si>
  <si>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</si>
  <si>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</si>
  <si>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</si>
  <si>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ДОХОДЫ ОТ ОКАЗАНИЯ ПЛАТНЫХ УСЛУГ И КОМПЕНСАЦИИ ЗАТРАТ ГОСУДАРСТВА</t>
  </si>
  <si>
    <t>000 1 13 00000 00 0000 000</t>
  </si>
  <si>
    <t>000 1 13 02000 00 0000  130</t>
  </si>
  <si>
    <t>ДОХОДЫ ОТ ПРОДАЖИ МАТЕРИАЛЬНЫХ И НЕМАТЕРИАЛЬНЫХ АКТИВОВ</t>
  </si>
  <si>
    <t>000 1 14 00000 00 0000 000</t>
  </si>
  <si>
    <t>000 1 14 02000 00 0000 000</t>
  </si>
  <si>
    <t xml:space="preserve"> Доходы    от    продажи    земельных   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</si>
  <si>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000 1 14 06000 00 0000 430</t>
  </si>
  <si>
    <t>ШТРАФЫ, САНКЦИИ, ВОЗМЕЩЕНИЕ УЩЕРБА</t>
  </si>
  <si>
    <t>000 1 16 00000 00 0000 000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</si>
  <si>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</si>
  <si>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</si>
  <si>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</si>
  <si>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000 1 16 25000 01 0000 140</t>
  </si>
  <si>
    <t xml:space="preserve">Денежные взыскания (штрафы) за нарушение законодательства РФ об административных правонарушениях, предусмотренные статьей 20.25 Кодекса РФ об административных правонарушениях  </t>
  </si>
  <si>
    <t>000 1 16 43000 01 0000 140</t>
  </si>
  <si>
    <t xml:space="preserve">Денежные взыскания (штрафы), установленные законами субъектов РФ за несоблюдение муниципальных правовых актов </t>
  </si>
  <si>
    <t>000 1 16 51000 02 0000 140</t>
  </si>
  <si>
    <t>ПРОЧИЕ НЕНАЛОГОВЫЕ ДОХОДЫ</t>
  </si>
  <si>
    <t>000  1  17  00000  00  0000  000</t>
  </si>
  <si>
    <t>Прочие неналоговые доходы</t>
  </si>
  <si>
    <t>000  1  17  05000  00  0000  180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</si>
  <si>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</si>
  <si>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</si>
  <si>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</si>
  <si>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</si>
  <si>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</si>
  <si>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</si>
  <si>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</si>
  <si>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Расходы бюджета - ВСЕГО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</si>
  <si>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</si>
  <si>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</si>
  <si>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</si>
  <si>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</si>
  <si>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</si>
  <si>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</si>
  <si>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</si>
  <si>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</si>
  <si>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</si>
  <si>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</si>
  <si>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</si>
  <si>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</si>
  <si>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</si>
  <si>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</si>
  <si>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</si>
  <si>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</si>
  <si>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</si>
  <si>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</si>
  <si>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БЕЗОПАСТНОСТЬ И ПРАВООХРАНИТЕЛЬНАЯ ДЕЯТЕЛЬНОСТЬ</t>
  </si>
  <si>
    <t>0300</t>
  </si>
  <si>
    <t>0309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</si>
  <si>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</si>
  <si>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</si>
  <si>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</si>
  <si>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</si>
  <si>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</si>
  <si>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</si>
  <si>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</si>
  <si>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</si>
  <si>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</si>
  <si>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</si>
  <si>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</si>
  <si>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</si>
  <si>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</si>
  <si>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</si>
  <si>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</si>
  <si>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</si>
  <si>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</si>
  <si>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</si>
  <si>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</si>
  <si>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</si>
  <si>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</si>
  <si>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</si>
  <si>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</si>
  <si>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</si>
  <si>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</si>
  <si>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</si>
  <si>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</si>
  <si>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</si>
  <si>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</si>
  <si>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</si>
  <si>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</si>
  <si>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</si>
  <si>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</si>
  <si>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</si>
  <si>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</si>
  <si>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</si>
  <si>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</si>
  <si>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</si>
  <si>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</si>
  <si>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</si>
  <si>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</si>
  <si>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</si>
  <si>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</si>
  <si>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</si>
  <si>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</si>
  <si>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</si>
  <si>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обслуживание населения</t>
  </si>
  <si>
    <t>1002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</si>
  <si>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</si>
  <si>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</si>
  <si>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</si>
  <si>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</si>
  <si>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</si>
  <si>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</si>
  <si>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</si>
  <si>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</si>
  <si>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</si>
  <si>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</si>
  <si>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Другие вопросы в области физической культуры и спорта</t>
  </si>
  <si>
    <t>1105</t>
  </si>
  <si>
    <t>Результат исполнения бюджета (дефицит "--", профицит "+")</t>
  </si>
  <si>
    <t>Источники финансирования дефицитов бюджетов - ВСЕГО</t>
  </si>
  <si>
    <t>000 01  00  00  00  00  0000  000</t>
  </si>
  <si>
    <t>Изменение остатков средств на счетах по учету средств бюджетов</t>
  </si>
  <si>
    <t>000 01  05  00  00  00  0000  000</t>
  </si>
  <si>
    <t>Увеличение остатков средств бюджетов</t>
  </si>
  <si>
    <t>000 01  05  00  00  00  0000  500</t>
  </si>
  <si>
    <t>Увеличение прочих остатков денежных средств бюджетов муниципальных районов</t>
  </si>
  <si>
    <t>000 01  05  02  01  05  0000  510</t>
  </si>
  <si>
    <t>Уменьшение остатков средств бюджетов</t>
  </si>
  <si>
    <t>000 01  05  00  00  00  0000  600</t>
  </si>
  <si>
    <t>Уменьшение прочих остатков денежных средств бюджетов муниципальных районов</t>
  </si>
  <si>
    <t>000 01  05  02  01  05  0000  610</t>
  </si>
  <si>
    <t>000 1 16 90000 00 0000 140</t>
  </si>
  <si>
    <t>000 1 16 30000 01 0000 140</t>
  </si>
  <si>
    <t>Прочие денежные взыскания (штрафы) за правонарушения в области дорожного движения</t>
  </si>
  <si>
    <t>000 1 16 32000 01 0000 140</t>
  </si>
  <si>
    <t>0105</t>
  </si>
  <si>
    <t>Судебная сиситема</t>
  </si>
  <si>
    <t>ИСТОЧНИКИ ВНУТРЕННЕГО ФИНАНСИРОВАНИЯ ДЕФИЦИТОВ БЮДЖЕТА - ВСЕГО</t>
  </si>
  <si>
    <t>Бюджетные кредиты от других бюджетов бюджетной системы Российской Федерации</t>
  </si>
  <si>
    <t>000 01  03  00  00  00  0000  000</t>
  </si>
  <si>
    <t>Получение  кредитов от других бюджетов бюджетной системы Российской Федерации</t>
  </si>
  <si>
    <t>000 01  03  00  00  05  0000  710</t>
  </si>
  <si>
    <t>ОХРАНА ОКРУЖАЮЩЕЙ СРЕДЫ</t>
  </si>
  <si>
    <t>0600</t>
  </si>
  <si>
    <t>ПРОЧИЕ БЕЗВОЗМЕЗДНЫЕ ПОСТУПЛЕНИЯ</t>
  </si>
  <si>
    <t>000 2 07 00000 00 0000 000</t>
  </si>
  <si>
    <t>Платежи от государственных и муниципальных унитарных предприятий</t>
  </si>
  <si>
    <t>000 1 11 07000 00 0000 120</t>
  </si>
  <si>
    <t>000 1 11 07010 00 0000 120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</si>
  <si>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</si>
  <si>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Денежные взыскания, налогаемые в возмещение ущерба, причененного в результате незаконного или нецелевого использования бюджетных средств</t>
  </si>
  <si>
    <t>000 2 18 00000 00 0000 000</t>
  </si>
  <si>
    <t>Прочие поступления от денежных взысканий (штрафов) и иных сумм в возмещение ущерба</t>
  </si>
  <si>
    <t>1300</t>
  </si>
  <si>
    <t>1301</t>
  </si>
  <si>
    <t>Погашение  кредитов, полученных от других бюджетов бюджетной системы Российской Федерации</t>
  </si>
  <si>
    <t>000 01  03  01  00  05  0000  800</t>
  </si>
  <si>
    <t>Иные источники внутреннего финансирования дефицитов бюджетов</t>
  </si>
  <si>
    <t>000 01  06  00  00  00  0000  000</t>
  </si>
  <si>
    <t>Средства от продажи акций и иных форм участия в капитале, находящихся в собственности муниципальных районов</t>
  </si>
  <si>
    <t>000 01  06  01  00  05  0000  630</t>
  </si>
  <si>
    <t>000 1 09 00000 00 0000 110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</si>
  <si>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</si>
  <si>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</si>
  <si>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Обеспечение проведения выборов и референдумов</t>
  </si>
  <si>
    <t>0107</t>
  </si>
  <si>
    <t>000 1 16 33000 01 0000 140</t>
  </si>
  <si>
    <t>Денежные взыскания (штрафы) за нарушение законодательства РФ о контрактной систеие в сфере закупок, товаров, работ, услуг для обеспечения государственных и муниципальных нужд</t>
  </si>
  <si>
    <t>Судебная система</t>
  </si>
  <si>
    <t>000 2 02 40000 00 0000 151</t>
  </si>
  <si>
    <t>000 2 02 10000 00 0000 151</t>
  </si>
  <si>
    <t>000 2 02 20000 00 0000 151</t>
  </si>
  <si>
    <t>000 2 02 30000 00 0000 151</t>
  </si>
  <si>
    <t>000 1 09 07000 00 0000 110</t>
  </si>
  <si>
    <t>0605</t>
  </si>
  <si>
    <t>Другие вопросы в области охраны окружающей среды</t>
  </si>
  <si>
    <t>0603</t>
  </si>
  <si>
    <t xml:space="preserve">Охрана объектов растительного и животного мира и среда их обитания </t>
  </si>
  <si>
    <t>0703</t>
  </si>
  <si>
    <t>Дополнительное образование детей</t>
  </si>
  <si>
    <t>000 1 08 07000 01 0000 110</t>
  </si>
  <si>
    <t>Государственная пошлина за государственную регистрацию, а так же за совершение прочих юридически значемых действий</t>
  </si>
  <si>
    <t>Прочие налоги и сборы (по отмененным налогам и сборам)</t>
  </si>
  <si>
    <t>Доходы от компенсации затрат государства</t>
  </si>
  <si>
    <t xml:space="preserve">Дотации бюджетам бюджетной системы Российской Федерации </t>
  </si>
  <si>
    <t>Субвенции бюджетам бюджетной системы Российской Федерации (межбюджетные субсидии)</t>
  </si>
  <si>
    <t>000 1 09 04000 00 0000 110</t>
  </si>
  <si>
    <t>1400</t>
  </si>
  <si>
    <t>1403</t>
  </si>
  <si>
    <t>000 1 16 35000 01 0000 140</t>
  </si>
  <si>
    <t>Суммы по искам о возмещении вреда,причиненного окружающей среде, подлежащее зачислению в бюджеты муниципальных районов</t>
  </si>
  <si>
    <t>000 1 05 01000 00 0000 110</t>
  </si>
  <si>
    <t>Налог, взымаемый в связи с применением упращенной системы налогооблажения</t>
  </si>
  <si>
    <t>Административные штрафы, установленные Кодексом РФ об административных правонарушениях</t>
  </si>
  <si>
    <t>000 1 16 01000 00 0000 140</t>
  </si>
  <si>
    <t>Платежи в целях возмещения причиненного ущерба (убытков)</t>
  </si>
  <si>
    <t>000 1 16 10000 00 0000 140</t>
  </si>
  <si>
    <t>000 1 16 07000 00 0000 140</t>
  </si>
  <si>
    <t xml:space="preserve">Штрафы, неустойки, пени, уплаченные в соответствии с законом или договором в случае неисполнения или 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РФ, иной организацией, действующей от имени РФ </t>
  </si>
  <si>
    <t>Платежи, уплачиваемые в целях возмещения вреда</t>
  </si>
  <si>
    <t>000 1 16 11000 00 0000 140</t>
  </si>
  <si>
    <t>000 1 11 05070 00 0000 120</t>
  </si>
  <si>
    <t>000 2 04 00000 00 0000 000</t>
  </si>
  <si>
    <t>БЕЗВОЗМЕЗДНЫЕ ПОСТУПЛЕНИЯ ОТ НЕГОСУДАРСТВЕННЫХ ОРГАНИЗАЦИЙ</t>
  </si>
  <si>
    <t>000 1 14 06300 00 0000 430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</si>
  <si>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</si>
  <si>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0410</t>
  </si>
  <si>
    <t>Связь и информатика</t>
  </si>
  <si>
    <t>Спорт высших достижений</t>
  </si>
  <si>
    <t>1103</t>
  </si>
  <si>
    <t>о ходе исполнения  бюджета Уярского района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</si>
  <si>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</si>
  <si>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казну (за исключением земельных участков)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</si>
  <si>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</si>
  <si>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Субсидии бюджетам бюджетной системы Российской Федерации и муниципальных образований (межбюджетные субсидии)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</si>
  <si>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</si>
  <si>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Гражданская оборона</t>
  </si>
  <si>
    <t>Защита населения и территорийот черезвычайных сетуаций природного и техногенного характера, пожарной безопасности</t>
  </si>
  <si>
    <t>Прочие межбюджетные трансферты общего характера</t>
  </si>
  <si>
    <t>000 2 08 00000 00 0000 000</t>
  </si>
  <si>
    <t>ПЕРЕЧИСЛЕНИЯ ДЛЯ ОСУЩЕСТВЛЕНИЯ ВОЗВРАТА ( ЗАЧЕТА) ИЗЛИШНЕ УПЛАЧЕННЫХ ИЛИ ИЗЛИШНЕ ВЗЫСКАННЫХ СУММ НАЛОГОВ, СБОРОВ И ИНЫХ ПЛАТЕЖЕЙ, А ТАК ЖЕ СУММ ПРОЦЕНТОВ ЗА НЕСВОЕВРЕМЕННОЕ ОСУЩЕСТВЛЕНИЕ ТАКОГО ВОЗВРАТА И ПРОЦЕНТОВ, НАЧИСЛЕННЫХ НА ИЗЛИШНЕ ВЗЫСКАННЫЕ СУММЫ</t>
  </si>
  <si>
    <t xml:space="preserve">Молодежная политика </t>
  </si>
  <si>
    <t>ОБСЛУЖИВАНИЕ ГОСУДАРСТВЕННОГО (МУНИЦИПАЛЬНОГО) ДОЛГА</t>
  </si>
  <si>
    <t>Межбюджетные трансферты общего характера бюджетам бюджетной системы РФ</t>
  </si>
  <si>
    <t>Обслуживание государственного (муниципального) внутреннего  долга</t>
  </si>
  <si>
    <t>000 09  00  00  00  00  0000  000</t>
  </si>
  <si>
    <t>Доходы от оказания платных услуг(работ)</t>
  </si>
  <si>
    <t>000 1 13 01000 00 0000  130</t>
  </si>
  <si>
    <t>на 1 апреля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</si>
</sst>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b/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93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right" vertical="center" wrapText="1"/>
    </xf>
    <xf numFmtId="0" fontId="7" fillId="0" borderId="0" xfId="0" applyFont="1"/>
    <xf numFmtId="0" fontId="6" fillId="0" borderId="7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8" fillId="0" borderId="0" xfId="0" applyFont="1"/>
    <xf numFmtId="0" fontId="4" fillId="0" borderId="2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right" vertical="center" wrapText="1"/>
    </xf>
    <xf numFmtId="164" fontId="4" fillId="0" borderId="2" xfId="0" applyNumberFormat="1" applyFont="1" applyBorder="1" applyAlignment="1">
      <alignment horizontal="right" vertical="center" wrapText="1"/>
    </xf>
    <xf numFmtId="0" fontId="3" fillId="0" borderId="2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right" vertical="center" wrapText="1"/>
    </xf>
    <xf numFmtId="4" fontId="9" fillId="0" borderId="2" xfId="0" applyNumberFormat="1" applyFont="1" applyBorder="1" applyAlignment="1">
      <alignment horizontal="right" vertical="center" wrapText="1"/>
    </xf>
    <xf numFmtId="164" fontId="9" fillId="0" borderId="2" xfId="0" applyNumberFormat="1" applyFont="1" applyBorder="1" applyAlignment="1">
      <alignment horizontal="right" vertical="center" wrapText="1"/>
    </xf>
    <xf numFmtId="0" fontId="10" fillId="0" borderId="0" xfId="0" applyFont="1"/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0" xfId="0" applyFont="1"/>
    <xf numFmtId="0" fontId="3" fillId="0" borderId="8" xfId="0" applyNumberFormat="1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0" fontId="11" fillId="0" borderId="2" xfId="0" applyNumberFormat="1" applyFont="1" applyBorder="1" applyAlignment="1">
      <alignment horizontal="left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4" fillId="0" borderId="2" xfId="0" applyNumberFormat="1" applyFont="1" applyBorder="1" applyAlignment="1">
      <alignment vertical="center"/>
    </xf>
    <xf numFmtId="49" fontId="3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3" fillId="0" borderId="2" xfId="0" applyFont="1" applyBorder="1" applyAlignment="1">
      <alignment vertical="center" wrapText="1"/>
    </xf>
    <xf numFmtId="2" fontId="3" fillId="0" borderId="2" xfId="0" applyNumberFormat="1" applyFont="1" applyBorder="1" applyAlignment="1">
      <alignment vertical="center" wrapText="1"/>
    </xf>
    <xf numFmtId="0" fontId="3" fillId="0" borderId="0" xfId="0" applyFont="1" applyAlignment="1">
      <alignment horizontal="right" wrapText="1"/>
    </xf>
    <xf numFmtId="4" fontId="3" fillId="0" borderId="2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4" fontId="9" fillId="0" borderId="2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Border="1" applyAlignment="1">
      <alignment horizontal="righ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right" vertical="center" wrapText="1"/>
    </xf>
    <xf numFmtId="164" fontId="9" fillId="0" borderId="0" xfId="0" applyNumberFormat="1" applyFont="1" applyBorder="1" applyAlignment="1">
      <alignment horizontal="right" vertical="center" wrapText="1"/>
    </xf>
    <xf numFmtId="4" fontId="9" fillId="0" borderId="0" xfId="0" applyNumberFormat="1" applyFont="1" applyBorder="1" applyAlignment="1">
      <alignment horizontal="right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2" fontId="9" fillId="0" borderId="0" xfId="0" applyNumberFormat="1" applyFont="1" applyBorder="1" applyAlignment="1">
      <alignment horizontal="right" vertical="center" wrapText="1"/>
    </xf>
    <xf numFmtId="2" fontId="12" fillId="0" borderId="0" xfId="0" applyNumberFormat="1" applyFont="1" applyBorder="1" applyAlignment="1">
      <alignment horizontal="right" vertical="center" wrapText="1"/>
    </xf>
    <xf numFmtId="164" fontId="4" fillId="0" borderId="0" xfId="0" applyNumberFormat="1" applyFont="1" applyFill="1" applyBorder="1" applyAlignment="1">
      <alignment horizontal="right" vertical="center" wrapText="1"/>
    </xf>
    <xf numFmtId="164" fontId="9" fillId="0" borderId="0" xfId="0" applyNumberFormat="1" applyFont="1" applyFill="1" applyBorder="1" applyAlignment="1">
      <alignment horizontal="right" vertical="center" wrapText="1"/>
    </xf>
    <xf numFmtId="164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NumberFormat="1" applyFont="1" applyBorder="1" applyAlignment="1">
      <alignment horizontal="right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right" vertical="center" wrapText="1"/>
    </xf>
    <xf numFmtId="2" fontId="9" fillId="0" borderId="0" xfId="0" applyNumberFormat="1" applyFont="1" applyFill="1" applyBorder="1" applyAlignment="1">
      <alignment horizontal="right" vertical="center" wrapText="1"/>
    </xf>
    <xf numFmtId="2" fontId="12" fillId="0" borderId="0" xfId="0" applyNumberFormat="1" applyFont="1" applyFill="1" applyBorder="1" applyAlignment="1">
      <alignment horizontal="right" vertical="center" wrapText="1"/>
    </xf>
    <xf numFmtId="0" fontId="12" fillId="0" borderId="0" xfId="0" applyNumberFormat="1" applyFont="1" applyFill="1" applyBorder="1" applyAlignment="1">
      <alignment horizontal="right" vertical="center" wrapText="1"/>
    </xf>
    <xf numFmtId="4" fontId="9" fillId="0" borderId="0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vertical="center"/>
    </xf>
    <xf numFmtId="0" fontId="11" fillId="0" borderId="0" xfId="0" applyNumberFormat="1" applyFont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4" fontId="11" fillId="0" borderId="2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4" fontId="3" fillId="0" borderId="0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 vertical="center" wrapText="1"/>
    </xf>
    <xf numFmtId="0" fontId="13" fillId="0" borderId="0" xfId="0" applyFont="1" applyBorder="1" applyAlignment="1">
      <alignment vertical="top" wrapText="1"/>
    </xf>
    <xf numFmtId="0" fontId="15" fillId="0" borderId="2" xfId="0" applyNumberFormat="1" applyFont="1" applyBorder="1" applyAlignment="1">
      <alignment horizontal="left" vertical="center" wrapText="1"/>
    </xf>
    <xf numFmtId="4" fontId="3" fillId="2" borderId="2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</cellXfs>
  <cellStyles count="3">
    <cellStyle name="Normal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69.254.180.1\&#1073;&#1102;&#1076;&#1078;&#1077;&#1090;2015\&#1048;&#1057;&#1055;&#1054;&#1051;&#1053;&#1045;&#1053;&#1048;&#1045;%202015\&#1092;&#1086;&#1088;&#1084;&#1099;%20&#1086;&#1090;&#1095;&#1077;&#1090;&#1072;%20&#1076;&#1083;&#1103;%20&#1075;&#1072;&#1079;&#1077;&#1090;&#1099;\&#1048;&#1085;&#1092;&#1086;&#1088;&#1084;&#1072;&#1094;&#1080;&#1103;%20&#1080;&#1089;&#1087;&#1086;&#1083;&#1085;.&#1088;&#1072;&#1081;&#1073;&#1102;&#1076;&#1078;&#1077;&#1090;%20&#1087;&#1088;&#1080;&#1083;.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йонный"/>
      <sheetName val="консолидирован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7"/>
  <sheetViews>
    <sheetView tabSelected="1" topLeftCell="A138" zoomScale="110" zoomScaleNormal="110" workbookViewId="0">
      <selection activeCell="E79" sqref="E79"/>
    </sheetView>
  </sheetViews>
  <sheetFormatPr defaultRowHeight="15.75" x14ac:dyDescent="0.2"/>
  <cols>
    <col min="1" max="1" width="49.140625" style="1" customWidth="1"/>
    <col min="2" max="2" width="34.28515625" style="1" customWidth="1"/>
    <col min="3" max="3" width="20" style="1" customWidth="1"/>
    <col min="4" max="4" width="17.85546875" style="1" customWidth="1"/>
    <col min="5" max="5" width="18.5703125" style="1" customWidth="1"/>
    <col min="6" max="6" width="12.42578125" style="1" customWidth="1"/>
    <col min="7" max="7" width="11.7109375" style="1" customWidth="1"/>
    <col min="8" max="8" width="37.5703125" customWidth="1"/>
    <col min="10" max="10" width="11.28515625" customWidth="1"/>
    <col min="11" max="11" width="12" customWidth="1"/>
  </cols>
  <sheetData>
    <row r="1" spans="1:9" x14ac:dyDescent="0.2">
      <c r="E1" s="2"/>
      <c r="F1" s="2"/>
      <c r="G1" s="2"/>
    </row>
    <row r="2" spans="1:9" ht="21" customHeight="1" x14ac:dyDescent="0.2">
      <c r="C2" s="85"/>
      <c r="D2" s="85"/>
      <c r="E2" s="85"/>
      <c r="F2" s="47"/>
      <c r="G2" s="47"/>
    </row>
    <row r="3" spans="1:9" x14ac:dyDescent="0.2">
      <c r="A3" s="3"/>
      <c r="D3" s="85"/>
      <c r="E3" s="85"/>
      <c r="F3" s="47"/>
      <c r="G3" s="47"/>
    </row>
    <row r="4" spans="1:9" x14ac:dyDescent="0.2">
      <c r="A4" s="86" t="s">
        <v>0</v>
      </c>
      <c r="B4" s="86"/>
      <c r="C4" s="86"/>
      <c r="D4" s="86"/>
      <c r="E4" s="86"/>
      <c r="F4" s="48"/>
      <c r="G4" s="48"/>
    </row>
    <row r="5" spans="1:9" x14ac:dyDescent="0.2">
      <c r="A5" s="86" t="s">
        <v>262</v>
      </c>
      <c r="B5" s="86"/>
      <c r="C5" s="86"/>
      <c r="D5" s="86"/>
      <c r="E5" s="86"/>
      <c r="F5" s="48"/>
      <c r="G5" s="48"/>
    </row>
    <row r="6" spans="1:9" x14ac:dyDescent="0.2">
      <c r="A6" s="86" t="s">
        <v>280</v>
      </c>
      <c r="B6" s="86"/>
      <c r="C6" s="86"/>
      <c r="D6" s="86"/>
      <c r="E6" s="86"/>
      <c r="F6" s="48"/>
      <c r="G6" s="48"/>
    </row>
    <row r="7" spans="1:9" ht="11.25" customHeight="1" x14ac:dyDescent="0.2">
      <c r="A7" s="3"/>
      <c r="B7" s="3"/>
      <c r="C7" s="3"/>
      <c r="D7" s="4"/>
      <c r="E7" s="4"/>
      <c r="F7" s="4"/>
      <c r="G7" s="4"/>
    </row>
    <row r="8" spans="1:9" x14ac:dyDescent="0.2">
      <c r="A8" s="5"/>
      <c r="B8" s="6"/>
      <c r="C8" s="6"/>
      <c r="D8" s="7"/>
      <c r="E8" s="8" t="s">
        <v>1</v>
      </c>
      <c r="F8" s="49"/>
      <c r="G8" s="49"/>
    </row>
    <row r="9" spans="1:9" s="9" customFormat="1" ht="24.75" customHeight="1" x14ac:dyDescent="0.2">
      <c r="A9" s="87" t="s">
        <v>2</v>
      </c>
      <c r="B9" s="88" t="s">
        <v>3</v>
      </c>
      <c r="C9" s="89" t="s">
        <v>4</v>
      </c>
      <c r="D9" s="88" t="s">
        <v>5</v>
      </c>
      <c r="E9" s="91" t="s">
        <v>6</v>
      </c>
      <c r="F9" s="50"/>
      <c r="G9" s="50"/>
    </row>
    <row r="10" spans="1:9" s="9" customFormat="1" ht="57.75" customHeight="1" x14ac:dyDescent="0.2">
      <c r="A10" s="87"/>
      <c r="B10" s="88"/>
      <c r="C10" s="90"/>
      <c r="D10" s="88"/>
      <c r="E10" s="92"/>
      <c r="F10" s="50"/>
      <c r="G10" s="50"/>
    </row>
    <row r="11" spans="1:9" s="9" customFormat="1" ht="17.25" customHeight="1" x14ac:dyDescent="0.2">
      <c r="A11" s="10">
        <v>1</v>
      </c>
      <c r="B11" s="11" t="s">
        <v>7</v>
      </c>
      <c r="C11" s="12">
        <v>3</v>
      </c>
      <c r="D11" s="12">
        <v>4</v>
      </c>
      <c r="E11" s="12">
        <v>5</v>
      </c>
      <c r="F11" s="51"/>
      <c r="G11" s="51"/>
      <c r="I11" s="13"/>
    </row>
    <row r="12" spans="1:9" s="9" customFormat="1" ht="24" customHeight="1" x14ac:dyDescent="0.2">
      <c r="A12" s="14" t="s">
        <v>8</v>
      </c>
      <c r="B12" s="15"/>
      <c r="C12" s="16">
        <f>SUM(C13+C72)</f>
        <v>1402221.5999999999</v>
      </c>
      <c r="D12" s="16">
        <f>SUM(D13+D72)</f>
        <v>254386.99999999997</v>
      </c>
      <c r="E12" s="17">
        <f>SUM(D12/C12)</f>
        <v>0.18141711695212798</v>
      </c>
      <c r="F12" s="52"/>
      <c r="G12" s="52"/>
    </row>
    <row r="13" spans="1:9" s="9" customFormat="1" ht="28.5" customHeight="1" x14ac:dyDescent="0.2">
      <c r="A13" s="14" t="s">
        <v>9</v>
      </c>
      <c r="B13" s="15" t="s">
        <v>10</v>
      </c>
      <c r="C13" s="16">
        <f>SUM(C14+C35)</f>
        <v>282726</v>
      </c>
      <c r="D13" s="16">
        <f>SUM(D14+D35)</f>
        <v>48262.799999999996</v>
      </c>
      <c r="E13" s="17">
        <f t="shared" ref="E13:E77" si="0">SUM(D13/C13)</f>
        <v>0.1707052057469069</v>
      </c>
      <c r="F13" s="52"/>
      <c r="G13" s="52"/>
    </row>
    <row r="14" spans="1:9" s="9" customFormat="1" x14ac:dyDescent="0.2">
      <c r="A14" s="14" t="s">
        <v>11</v>
      </c>
      <c r="B14" s="15" t="s">
        <v>10</v>
      </c>
      <c r="C14" s="16">
        <f>SUM(C15+C18+C20+C28+C25+C32)</f>
        <v>249247.19999999998</v>
      </c>
      <c r="D14" s="16">
        <f>SUM(D15+D18+D20+D28+D25+D32)</f>
        <v>42319.299999999996</v>
      </c>
      <c r="E14" s="17">
        <f t="shared" si="0"/>
        <v>0.16978846703192654</v>
      </c>
      <c r="F14" s="52"/>
      <c r="G14" s="52"/>
    </row>
    <row r="15" spans="1:9" s="9" customFormat="1" x14ac:dyDescent="0.2">
      <c r="A15" s="14" t="s">
        <v>12</v>
      </c>
      <c r="B15" s="15" t="s">
        <v>13</v>
      </c>
      <c r="C15" s="16">
        <f>SUM(C16+C17)</f>
        <v>167411.4</v>
      </c>
      <c r="D15" s="16">
        <f>SUM(D16+D17)</f>
        <v>25094.3</v>
      </c>
      <c r="E15" s="17">
        <f t="shared" si="0"/>
        <v>0.14989600469263145</v>
      </c>
      <c r="F15" s="52"/>
      <c r="G15" s="52"/>
    </row>
    <row r="16" spans="1:9" x14ac:dyDescent="0.2">
      <c r="A16" s="18" t="s">
        <v>14</v>
      </c>
      <c r="B16" s="19" t="s">
        <v>15</v>
      </c>
      <c r="C16" s="44">
        <v>3909.8</v>
      </c>
      <c r="D16" s="44">
        <v>148.30000000000001</v>
      </c>
      <c r="E16" s="20">
        <f t="shared" si="0"/>
        <v>3.7930328917080161E-2</v>
      </c>
      <c r="F16" s="53"/>
      <c r="G16" s="53"/>
    </row>
    <row r="17" spans="1:7" ht="18" customHeight="1" x14ac:dyDescent="0.2">
      <c r="A17" s="18" t="s">
        <v>16</v>
      </c>
      <c r="B17" s="19" t="s">
        <v>17</v>
      </c>
      <c r="C17" s="44">
        <v>163501.6</v>
      </c>
      <c r="D17" s="84">
        <v>24946</v>
      </c>
      <c r="E17" s="20">
        <f t="shared" si="0"/>
        <v>0.15257343047407487</v>
      </c>
      <c r="F17" s="53"/>
      <c r="G17" s="53"/>
    </row>
    <row r="18" spans="1:7" ht="47.25" x14ac:dyDescent="0.2">
      <c r="A18" s="14" t="s">
        <v>18</v>
      </c>
      <c r="B18" s="15" t="s">
        <v>19</v>
      </c>
      <c r="C18" s="45">
        <f>SUM(C19)</f>
        <v>7510.8</v>
      </c>
      <c r="D18" s="45">
        <f>SUM(D19)</f>
        <v>1909.8</v>
      </c>
      <c r="E18" s="17">
        <f t="shared" si="0"/>
        <v>0.25427384566224637</v>
      </c>
      <c r="F18" s="52"/>
      <c r="G18" s="52"/>
    </row>
    <row r="19" spans="1:7" ht="32.25" customHeight="1" x14ac:dyDescent="0.2">
      <c r="A19" s="18" t="s">
        <v>20</v>
      </c>
      <c r="B19" s="19" t="s">
        <v>21</v>
      </c>
      <c r="C19" s="44">
        <v>7510.8</v>
      </c>
      <c r="D19" s="44">
        <v>1909.8</v>
      </c>
      <c r="E19" s="20">
        <f t="shared" si="0"/>
        <v>0.25427384566224637</v>
      </c>
      <c r="F19" s="53"/>
      <c r="G19" s="53"/>
    </row>
    <row r="20" spans="1:7" s="9" customFormat="1" x14ac:dyDescent="0.2">
      <c r="A20" s="14" t="s">
        <v>22</v>
      </c>
      <c r="B20" s="15" t="s">
        <v>23</v>
      </c>
      <c r="C20" s="45">
        <f>SUM(C22+C23+C24+C21)</f>
        <v>53924.200000000004</v>
      </c>
      <c r="D20" s="45">
        <f>SUM(D22+D23+D24+D21)</f>
        <v>11239.3</v>
      </c>
      <c r="E20" s="17">
        <f t="shared" si="0"/>
        <v>0.20842775599823452</v>
      </c>
      <c r="F20" s="52"/>
      <c r="G20" s="52"/>
    </row>
    <row r="21" spans="1:7" ht="31.5" x14ac:dyDescent="0.2">
      <c r="A21" s="18" t="s">
        <v>244</v>
      </c>
      <c r="B21" s="19" t="s">
        <v>243</v>
      </c>
      <c r="C21" s="44">
        <v>42317.8</v>
      </c>
      <c r="D21" s="44">
        <v>5510.8</v>
      </c>
      <c r="E21" s="20">
        <f t="shared" si="0"/>
        <v>0.13022416099135589</v>
      </c>
      <c r="F21" s="53"/>
      <c r="G21" s="53"/>
    </row>
    <row r="22" spans="1:7" ht="31.5" x14ac:dyDescent="0.2">
      <c r="A22" s="18" t="s">
        <v>24</v>
      </c>
      <c r="B22" s="19" t="s">
        <v>25</v>
      </c>
      <c r="C22" s="44">
        <v>0</v>
      </c>
      <c r="D22" s="44">
        <v>0</v>
      </c>
      <c r="E22" s="20">
        <v>0</v>
      </c>
      <c r="F22" s="53"/>
      <c r="G22" s="53"/>
    </row>
    <row r="23" spans="1:7" x14ac:dyDescent="0.2">
      <c r="A23" s="18" t="s">
        <v>26</v>
      </c>
      <c r="B23" s="19" t="s">
        <v>27</v>
      </c>
      <c r="C23" s="44">
        <v>7585</v>
      </c>
      <c r="D23" s="44">
        <v>3284.1</v>
      </c>
      <c r="E23" s="20">
        <f t="shared" si="0"/>
        <v>0.43297297297297294</v>
      </c>
      <c r="F23" s="53"/>
      <c r="G23" s="53"/>
    </row>
    <row r="24" spans="1:7" s="23" customFormat="1" ht="31.5" x14ac:dyDescent="0.2">
      <c r="A24" s="18" t="s">
        <v>34</v>
      </c>
      <c r="B24" s="19" t="s">
        <v>35</v>
      </c>
      <c r="C24" s="44">
        <v>4021.4</v>
      </c>
      <c r="D24" s="44">
        <v>2444.4</v>
      </c>
      <c r="E24" s="20">
        <f t="shared" si="0"/>
        <v>0.60784801312975578</v>
      </c>
      <c r="F24" s="53"/>
      <c r="G24" s="53"/>
    </row>
    <row r="25" spans="1:7" s="23" customFormat="1" x14ac:dyDescent="0.2">
      <c r="A25" s="14" t="s">
        <v>28</v>
      </c>
      <c r="B25" s="15" t="s">
        <v>29</v>
      </c>
      <c r="C25" s="45">
        <f>SUM(C26:C27)</f>
        <v>13614.8</v>
      </c>
      <c r="D25" s="45">
        <f>SUM(D26:D27)</f>
        <v>1368.4</v>
      </c>
      <c r="E25" s="17">
        <f t="shared" si="0"/>
        <v>0.10050827041161091</v>
      </c>
      <c r="F25" s="52"/>
      <c r="G25" s="52"/>
    </row>
    <row r="26" spans="1:7" s="23" customFormat="1" x14ac:dyDescent="0.2">
      <c r="A26" s="18" t="s">
        <v>30</v>
      </c>
      <c r="B26" s="19" t="s">
        <v>31</v>
      </c>
      <c r="C26" s="44">
        <v>3462</v>
      </c>
      <c r="D26" s="44">
        <v>256</v>
      </c>
      <c r="E26" s="20">
        <f t="shared" si="0"/>
        <v>7.3945696129404964E-2</v>
      </c>
      <c r="F26" s="53"/>
      <c r="G26" s="53"/>
    </row>
    <row r="27" spans="1:7" s="23" customFormat="1" x14ac:dyDescent="0.2">
      <c r="A27" s="18" t="s">
        <v>32</v>
      </c>
      <c r="B27" s="19" t="s">
        <v>33</v>
      </c>
      <c r="C27" s="44">
        <v>10152.799999999999</v>
      </c>
      <c r="D27" s="44">
        <v>1112.4000000000001</v>
      </c>
      <c r="E27" s="20">
        <f t="shared" si="0"/>
        <v>0.10956583405562999</v>
      </c>
      <c r="F27" s="53"/>
      <c r="G27" s="53"/>
    </row>
    <row r="28" spans="1:7" s="9" customFormat="1" x14ac:dyDescent="0.2">
      <c r="A28" s="14" t="s">
        <v>36</v>
      </c>
      <c r="B28" s="15" t="s">
        <v>37</v>
      </c>
      <c r="C28" s="45">
        <f>SUM(C29+C30+C31)</f>
        <v>6786</v>
      </c>
      <c r="D28" s="45">
        <f>SUM(D29+D30+D31)</f>
        <v>2707.5</v>
      </c>
      <c r="E28" s="17">
        <f t="shared" si="0"/>
        <v>0.39898320070733861</v>
      </c>
      <c r="F28" s="52"/>
      <c r="G28" s="52"/>
    </row>
    <row r="29" spans="1:7" ht="47.25" x14ac:dyDescent="0.2">
      <c r="A29" s="18" t="s">
        <v>38</v>
      </c>
      <c r="B29" s="19" t="s">
        <v>39</v>
      </c>
      <c r="C29" s="44">
        <v>6774.4</v>
      </c>
      <c r="D29" s="44">
        <v>2704.6</v>
      </c>
      <c r="E29" s="20">
        <f t="shared" si="0"/>
        <v>0.39923830892772794</v>
      </c>
      <c r="F29" s="53"/>
      <c r="G29" s="53"/>
    </row>
    <row r="30" spans="1:7" ht="63" x14ac:dyDescent="0.2">
      <c r="A30" s="18" t="s">
        <v>40</v>
      </c>
      <c r="B30" s="19" t="s">
        <v>41</v>
      </c>
      <c r="C30" s="44">
        <v>11.6</v>
      </c>
      <c r="D30" s="44">
        <v>2.9</v>
      </c>
      <c r="E30" s="20">
        <f t="shared" si="0"/>
        <v>0.25</v>
      </c>
      <c r="F30" s="53"/>
      <c r="G30" s="53"/>
    </row>
    <row r="31" spans="1:7" ht="47.25" x14ac:dyDescent="0.2">
      <c r="A31" s="18" t="s">
        <v>233</v>
      </c>
      <c r="B31" s="19" t="s">
        <v>232</v>
      </c>
      <c r="C31" s="44">
        <v>0</v>
      </c>
      <c r="D31" s="44">
        <v>0</v>
      </c>
      <c r="E31" s="20">
        <v>0</v>
      </c>
      <c r="F31" s="53"/>
      <c r="G31" s="53"/>
    </row>
    <row r="32" spans="1:7" ht="47.25" x14ac:dyDescent="0.2">
      <c r="A32" s="14" t="s">
        <v>42</v>
      </c>
      <c r="B32" s="15" t="s">
        <v>213</v>
      </c>
      <c r="C32" s="45">
        <f>C33+C34</f>
        <v>0</v>
      </c>
      <c r="D32" s="45">
        <f>D33+D34</f>
        <v>0</v>
      </c>
      <c r="E32" s="17">
        <v>0</v>
      </c>
      <c r="F32" s="53"/>
      <c r="G32" s="53"/>
    </row>
    <row r="33" spans="1:7" x14ac:dyDescent="0.2">
      <c r="A33" s="18" t="s">
        <v>30</v>
      </c>
      <c r="B33" s="19" t="s">
        <v>238</v>
      </c>
      <c r="C33" s="44">
        <v>0</v>
      </c>
      <c r="D33" s="44">
        <v>0</v>
      </c>
      <c r="E33" s="17">
        <v>0</v>
      </c>
      <c r="F33" s="53"/>
      <c r="G33" s="53"/>
    </row>
    <row r="34" spans="1:7" ht="30" customHeight="1" x14ac:dyDescent="0.2">
      <c r="A34" s="18" t="s">
        <v>234</v>
      </c>
      <c r="B34" s="19" t="s">
        <v>225</v>
      </c>
      <c r="C34" s="44">
        <v>0</v>
      </c>
      <c r="D34" s="44">
        <v>0</v>
      </c>
      <c r="E34" s="17">
        <v>0</v>
      </c>
      <c r="F34" s="53"/>
      <c r="G34" s="53"/>
    </row>
    <row r="35" spans="1:7" s="9" customFormat="1" x14ac:dyDescent="0.2">
      <c r="A35" s="14" t="s">
        <v>43</v>
      </c>
      <c r="B35" s="15" t="s">
        <v>10</v>
      </c>
      <c r="C35" s="45">
        <f>SUM(C37+C46+C48+C51+C55+C70)</f>
        <v>33478.800000000003</v>
      </c>
      <c r="D35" s="45">
        <f>SUM(D37+D46+D48+D51+D55+D70)</f>
        <v>5943.5</v>
      </c>
      <c r="E35" s="17">
        <f t="shared" si="0"/>
        <v>0.17753025795428748</v>
      </c>
      <c r="F35" s="52"/>
      <c r="G35" s="52"/>
    </row>
    <row r="36" spans="1:7" s="9" customFormat="1" ht="47.25" x14ac:dyDescent="0.2">
      <c r="A36" s="14" t="s">
        <v>42</v>
      </c>
      <c r="B36" s="15" t="s">
        <v>45</v>
      </c>
      <c r="C36" s="45">
        <f>SUM(C37)</f>
        <v>18329.7</v>
      </c>
      <c r="D36" s="45">
        <f>SUM(D37)</f>
        <v>2392</v>
      </c>
      <c r="E36" s="17">
        <f t="shared" si="0"/>
        <v>0.13049858972050823</v>
      </c>
      <c r="F36" s="52"/>
      <c r="G36" s="52"/>
    </row>
    <row r="37" spans="1:7" s="9" customFormat="1" ht="63" x14ac:dyDescent="0.2">
      <c r="A37" s="14" t="s">
        <v>44</v>
      </c>
      <c r="B37" s="15" t="s">
        <v>45</v>
      </c>
      <c r="C37" s="45">
        <f>SUM(C38+C45+C43)</f>
        <v>18329.7</v>
      </c>
      <c r="D37" s="45">
        <f>SUM(D38+D45+D43)</f>
        <v>2392</v>
      </c>
      <c r="E37" s="17">
        <f t="shared" si="0"/>
        <v>0.13049858972050823</v>
      </c>
      <c r="F37" s="52"/>
      <c r="G37" s="52"/>
    </row>
    <row r="38" spans="1:7" ht="126" x14ac:dyDescent="0.2">
      <c r="A38" s="18" t="s">
        <v>46</v>
      </c>
      <c r="B38" s="19" t="s">
        <v>47</v>
      </c>
      <c r="C38" s="44">
        <v>17536.900000000001</v>
      </c>
      <c r="D38" s="44">
        <v>2357.8000000000002</v>
      </c>
      <c r="E38" s="20">
        <f t="shared" si="0"/>
        <v>0.13444793549601128</v>
      </c>
      <c r="F38" s="53"/>
      <c r="G38" s="53"/>
    </row>
    <row r="39" spans="1:7" ht="94.5" x14ac:dyDescent="0.2">
      <c r="A39" s="18" t="s">
        <v>48</v>
      </c>
      <c r="B39" s="19" t="s">
        <v>49</v>
      </c>
      <c r="C39" s="44">
        <v>12749.4</v>
      </c>
      <c r="D39" s="44">
        <v>2122.5</v>
      </c>
      <c r="E39" s="20">
        <f t="shared" si="0"/>
        <v>0.16647842251400066</v>
      </c>
      <c r="F39" s="53"/>
      <c r="G39" s="53"/>
    </row>
    <row r="40" spans="1:7" ht="110.25" x14ac:dyDescent="0.2">
      <c r="A40" s="18" t="s">
        <v>50</v>
      </c>
      <c r="B40" s="19" t="s">
        <v>51</v>
      </c>
      <c r="C40" s="44">
        <v>4403.5</v>
      </c>
      <c r="D40" s="44">
        <v>181.7</v>
      </c>
      <c r="E40" s="20">
        <f t="shared" si="0"/>
        <v>4.1262631997274896E-2</v>
      </c>
      <c r="F40" s="53"/>
      <c r="G40" s="53"/>
    </row>
    <row r="41" spans="1:7" ht="126" x14ac:dyDescent="0.2">
      <c r="A41" s="18" t="s">
        <v>263</v>
      </c>
      <c r="B41" s="19" t="s">
        <v>52</v>
      </c>
      <c r="C41" s="44">
        <v>257.8</v>
      </c>
      <c r="D41" s="44">
        <v>19.899999999999999</v>
      </c>
      <c r="E41" s="20">
        <f t="shared" si="0"/>
        <v>7.7191621411947242E-2</v>
      </c>
      <c r="F41" s="53"/>
      <c r="G41" s="53"/>
    </row>
    <row r="42" spans="1:7" ht="47.25" x14ac:dyDescent="0.2">
      <c r="A42" s="18" t="s">
        <v>264</v>
      </c>
      <c r="B42" s="19" t="s">
        <v>253</v>
      </c>
      <c r="C42" s="44">
        <v>126.2</v>
      </c>
      <c r="D42" s="44">
        <v>25.9</v>
      </c>
      <c r="E42" s="20">
        <f t="shared" si="0"/>
        <v>0.20522979397781299</v>
      </c>
      <c r="F42" s="53"/>
      <c r="G42" s="53"/>
    </row>
    <row r="43" spans="1:7" ht="31.5" x14ac:dyDescent="0.2">
      <c r="A43" s="18" t="s">
        <v>198</v>
      </c>
      <c r="B43" s="19" t="s">
        <v>199</v>
      </c>
      <c r="C43" s="44">
        <f>C44</f>
        <v>30.1</v>
      </c>
      <c r="D43" s="44">
        <f>D44</f>
        <v>0</v>
      </c>
      <c r="E43" s="20">
        <f t="shared" si="0"/>
        <v>0</v>
      </c>
      <c r="F43" s="53"/>
      <c r="G43" s="53"/>
    </row>
    <row r="44" spans="1:7" ht="63" x14ac:dyDescent="0.2">
      <c r="A44" s="18" t="s">
        <v>201</v>
      </c>
      <c r="B44" s="19" t="s">
        <v>200</v>
      </c>
      <c r="C44" s="44">
        <v>30.1</v>
      </c>
      <c r="D44" s="44">
        <v>0</v>
      </c>
      <c r="E44" s="20">
        <f t="shared" si="0"/>
        <v>0</v>
      </c>
      <c r="F44" s="53"/>
      <c r="G44" s="53"/>
    </row>
    <row r="45" spans="1:7" ht="110.25" x14ac:dyDescent="0.2">
      <c r="A45" s="18" t="s">
        <v>53</v>
      </c>
      <c r="B45" s="19" t="s">
        <v>54</v>
      </c>
      <c r="C45" s="44">
        <v>762.7</v>
      </c>
      <c r="D45" s="44">
        <v>34.200000000000003</v>
      </c>
      <c r="E45" s="20">
        <f t="shared" si="0"/>
        <v>4.4840697521961452E-2</v>
      </c>
      <c r="F45" s="53"/>
      <c r="G45" s="53"/>
    </row>
    <row r="46" spans="1:7" s="9" customFormat="1" ht="31.5" x14ac:dyDescent="0.2">
      <c r="A46" s="14" t="s">
        <v>55</v>
      </c>
      <c r="B46" s="15" t="s">
        <v>56</v>
      </c>
      <c r="C46" s="45">
        <f>SUM(C47)</f>
        <v>100</v>
      </c>
      <c r="D46" s="45">
        <f>SUM(D47)</f>
        <v>102.9</v>
      </c>
      <c r="E46" s="17">
        <f t="shared" si="0"/>
        <v>1.0290000000000001</v>
      </c>
      <c r="F46" s="52"/>
      <c r="G46" s="52"/>
    </row>
    <row r="47" spans="1:7" ht="31.5" x14ac:dyDescent="0.2">
      <c r="A47" s="18" t="s">
        <v>57</v>
      </c>
      <c r="B47" s="19" t="s">
        <v>58</v>
      </c>
      <c r="C47" s="44">
        <v>100</v>
      </c>
      <c r="D47" s="44">
        <v>102.9</v>
      </c>
      <c r="E47" s="20">
        <f t="shared" si="0"/>
        <v>1.0290000000000001</v>
      </c>
      <c r="F47" s="53"/>
      <c r="G47" s="53"/>
    </row>
    <row r="48" spans="1:7" s="9" customFormat="1" ht="47.25" x14ac:dyDescent="0.2">
      <c r="A48" s="25" t="s">
        <v>59</v>
      </c>
      <c r="B48" s="15" t="s">
        <v>60</v>
      </c>
      <c r="C48" s="45">
        <f>SUM(C49:C50)</f>
        <v>10520.1</v>
      </c>
      <c r="D48" s="45">
        <f>SUM(D49:D50)</f>
        <v>2039.4</v>
      </c>
      <c r="E48" s="17">
        <f t="shared" si="0"/>
        <v>0.19385747283771068</v>
      </c>
      <c r="F48" s="52"/>
      <c r="G48" s="52"/>
    </row>
    <row r="49" spans="1:7" s="9" customFormat="1" x14ac:dyDescent="0.2">
      <c r="A49" s="24" t="s">
        <v>278</v>
      </c>
      <c r="B49" s="19" t="s">
        <v>279</v>
      </c>
      <c r="C49" s="44">
        <v>9134</v>
      </c>
      <c r="D49" s="44">
        <v>1987.7</v>
      </c>
      <c r="E49" s="20">
        <f t="shared" si="0"/>
        <v>0.21761550251806439</v>
      </c>
      <c r="F49" s="52"/>
      <c r="G49" s="52"/>
    </row>
    <row r="50" spans="1:7" s="26" customFormat="1" x14ac:dyDescent="0.2">
      <c r="A50" s="24" t="s">
        <v>235</v>
      </c>
      <c r="B50" s="19" t="s">
        <v>61</v>
      </c>
      <c r="C50" s="44">
        <v>1386.1</v>
      </c>
      <c r="D50" s="44">
        <v>51.7</v>
      </c>
      <c r="E50" s="20">
        <f t="shared" si="0"/>
        <v>3.7298896183536545E-2</v>
      </c>
      <c r="F50" s="53"/>
      <c r="G50" s="53"/>
    </row>
    <row r="51" spans="1:7" s="9" customFormat="1" ht="47.25" x14ac:dyDescent="0.2">
      <c r="A51" s="14" t="s">
        <v>62</v>
      </c>
      <c r="B51" s="15" t="s">
        <v>63</v>
      </c>
      <c r="C51" s="45">
        <f>SUM(C52+C53+C54)</f>
        <v>1362.5</v>
      </c>
      <c r="D51" s="45">
        <f>SUM(D52+D53+D54)</f>
        <v>921.19999999999993</v>
      </c>
      <c r="E51" s="17">
        <f t="shared" si="0"/>
        <v>0.6761100917431192</v>
      </c>
      <c r="F51" s="52"/>
      <c r="G51" s="52"/>
    </row>
    <row r="52" spans="1:7" ht="110.25" x14ac:dyDescent="0.2">
      <c r="A52" s="18" t="s">
        <v>265</v>
      </c>
      <c r="B52" s="19" t="s">
        <v>64</v>
      </c>
      <c r="C52" s="44">
        <v>480.1</v>
      </c>
      <c r="D52" s="44">
        <v>0</v>
      </c>
      <c r="E52" s="20">
        <f t="shared" si="0"/>
        <v>0</v>
      </c>
      <c r="F52" s="53"/>
      <c r="G52" s="53"/>
    </row>
    <row r="53" spans="1:7" ht="78.75" x14ac:dyDescent="0.2">
      <c r="A53" s="18" t="s">
        <v>65</v>
      </c>
      <c r="B53" s="19" t="s">
        <v>66</v>
      </c>
      <c r="C53" s="44">
        <v>777.4</v>
      </c>
      <c r="D53" s="44">
        <v>913.9</v>
      </c>
      <c r="E53" s="20">
        <f t="shared" si="0"/>
        <v>1.1755852842809364</v>
      </c>
      <c r="F53" s="53"/>
      <c r="G53" s="53"/>
    </row>
    <row r="54" spans="1:7" ht="110.25" x14ac:dyDescent="0.2">
      <c r="A54" s="18" t="s">
        <v>257</v>
      </c>
      <c r="B54" s="19" t="s">
        <v>256</v>
      </c>
      <c r="C54" s="44">
        <v>105</v>
      </c>
      <c r="D54" s="44">
        <v>7.3</v>
      </c>
      <c r="E54" s="20">
        <f t="shared" si="0"/>
        <v>6.9523809523809516E-2</v>
      </c>
      <c r="F54" s="53"/>
      <c r="G54" s="53"/>
    </row>
    <row r="55" spans="1:7" s="9" customFormat="1" ht="31.5" x14ac:dyDescent="0.2">
      <c r="A55" s="14" t="s">
        <v>67</v>
      </c>
      <c r="B55" s="15" t="s">
        <v>68</v>
      </c>
      <c r="C55" s="45">
        <f>SUM(C56:C69)</f>
        <v>3073.7999999999997</v>
      </c>
      <c r="D55" s="45">
        <f>SUM(D56:D69)</f>
        <v>488</v>
      </c>
      <c r="E55" s="17">
        <f t="shared" si="0"/>
        <v>0.15876114255969812</v>
      </c>
      <c r="F55" s="52"/>
      <c r="G55" s="52"/>
    </row>
    <row r="56" spans="1:7" ht="47.25" x14ac:dyDescent="0.2">
      <c r="A56" s="18" t="s">
        <v>245</v>
      </c>
      <c r="B56" s="19" t="s">
        <v>246</v>
      </c>
      <c r="C56" s="44">
        <v>713.4</v>
      </c>
      <c r="D56" s="44">
        <v>96.2</v>
      </c>
      <c r="E56" s="20">
        <f t="shared" si="0"/>
        <v>0.13484721054107093</v>
      </c>
      <c r="F56" s="53"/>
      <c r="G56" s="53"/>
    </row>
    <row r="57" spans="1:7" ht="141.75" x14ac:dyDescent="0.2">
      <c r="A57" s="18" t="s">
        <v>250</v>
      </c>
      <c r="B57" s="19" t="s">
        <v>249</v>
      </c>
      <c r="C57" s="44">
        <v>71</v>
      </c>
      <c r="D57" s="44">
        <v>16.5</v>
      </c>
      <c r="E57" s="20">
        <f t="shared" si="0"/>
        <v>0.23239436619718309</v>
      </c>
      <c r="F57" s="53"/>
      <c r="G57" s="53"/>
    </row>
    <row r="58" spans="1:7" ht="78.75" hidden="1" x14ac:dyDescent="0.2">
      <c r="A58" s="18" t="s">
        <v>69</v>
      </c>
      <c r="B58" s="19" t="s">
        <v>70</v>
      </c>
      <c r="C58" s="44">
        <v>0</v>
      </c>
      <c r="D58" s="44">
        <v>0</v>
      </c>
      <c r="E58" s="20" t="e">
        <f t="shared" si="0"/>
        <v>#DIV/0!</v>
      </c>
      <c r="F58" s="53"/>
      <c r="G58" s="53"/>
    </row>
    <row r="59" spans="1:7" ht="31.5" x14ac:dyDescent="0.2">
      <c r="A59" s="18" t="s">
        <v>247</v>
      </c>
      <c r="B59" s="19" t="s">
        <v>248</v>
      </c>
      <c r="C59" s="44">
        <v>3.8</v>
      </c>
      <c r="D59" s="44">
        <v>0</v>
      </c>
      <c r="E59" s="20">
        <f t="shared" si="0"/>
        <v>0</v>
      </c>
      <c r="F59" s="53"/>
      <c r="G59" s="53"/>
    </row>
    <row r="60" spans="1:7" ht="31.5" x14ac:dyDescent="0.2">
      <c r="A60" s="18" t="s">
        <v>251</v>
      </c>
      <c r="B60" s="19" t="s">
        <v>252</v>
      </c>
      <c r="C60" s="44">
        <v>2285.6</v>
      </c>
      <c r="D60" s="44">
        <v>375.3</v>
      </c>
      <c r="E60" s="20">
        <f t="shared" si="0"/>
        <v>0.16420196009800492</v>
      </c>
      <c r="F60" s="53"/>
      <c r="G60" s="53"/>
    </row>
    <row r="61" spans="1:7" ht="108.75" hidden="1" customHeight="1" x14ac:dyDescent="0.2">
      <c r="A61" s="18" t="s">
        <v>71</v>
      </c>
      <c r="B61" s="19" t="s">
        <v>72</v>
      </c>
      <c r="C61" s="44">
        <v>0</v>
      </c>
      <c r="D61" s="44">
        <v>0</v>
      </c>
      <c r="E61" s="17" t="e">
        <f t="shared" si="0"/>
        <v>#DIV/0!</v>
      </c>
      <c r="F61" s="53"/>
      <c r="G61" s="53"/>
    </row>
    <row r="62" spans="1:7" ht="78.75" hidden="1" x14ac:dyDescent="0.2">
      <c r="A62" s="18" t="s">
        <v>214</v>
      </c>
      <c r="B62" s="19" t="s">
        <v>215</v>
      </c>
      <c r="C62" s="44">
        <v>0</v>
      </c>
      <c r="D62" s="44">
        <v>0</v>
      </c>
      <c r="E62" s="17" t="e">
        <f t="shared" si="0"/>
        <v>#DIV/0!</v>
      </c>
      <c r="F62" s="53"/>
      <c r="G62" s="53"/>
    </row>
    <row r="63" spans="1:7" ht="37.5" hidden="1" customHeight="1" x14ac:dyDescent="0.2">
      <c r="A63" s="18" t="s">
        <v>185</v>
      </c>
      <c r="B63" s="19" t="s">
        <v>184</v>
      </c>
      <c r="C63" s="44">
        <v>0</v>
      </c>
      <c r="D63" s="44">
        <v>0</v>
      </c>
      <c r="E63" s="17" t="e">
        <f t="shared" si="0"/>
        <v>#DIV/0!</v>
      </c>
      <c r="F63" s="53"/>
      <c r="G63" s="53"/>
    </row>
    <row r="64" spans="1:7" ht="61.15" hidden="1" customHeight="1" x14ac:dyDescent="0.2">
      <c r="A64" s="18" t="s">
        <v>202</v>
      </c>
      <c r="B64" s="19" t="s">
        <v>186</v>
      </c>
      <c r="C64" s="44">
        <v>0</v>
      </c>
      <c r="D64" s="44">
        <v>0</v>
      </c>
      <c r="E64" s="17" t="e">
        <f t="shared" si="0"/>
        <v>#DIV/0!</v>
      </c>
      <c r="F64" s="80"/>
      <c r="G64" s="53"/>
    </row>
    <row r="65" spans="1:7" ht="76.5" hidden="1" customHeight="1" x14ac:dyDescent="0.2">
      <c r="A65" s="18" t="s">
        <v>219</v>
      </c>
      <c r="B65" s="19" t="s">
        <v>218</v>
      </c>
      <c r="C65" s="44">
        <v>0</v>
      </c>
      <c r="D65" s="44">
        <v>0</v>
      </c>
      <c r="E65" s="17" t="e">
        <f t="shared" si="0"/>
        <v>#DIV/0!</v>
      </c>
      <c r="F65" s="80"/>
      <c r="G65" s="53"/>
    </row>
    <row r="66" spans="1:7" ht="76.5" hidden="1" customHeight="1" x14ac:dyDescent="0.2">
      <c r="A66" s="18" t="s">
        <v>242</v>
      </c>
      <c r="B66" s="19" t="s">
        <v>241</v>
      </c>
      <c r="C66" s="44">
        <v>0</v>
      </c>
      <c r="D66" s="44">
        <v>0</v>
      </c>
      <c r="E66" s="17" t="e">
        <f t="shared" si="0"/>
        <v>#DIV/0!</v>
      </c>
      <c r="F66" s="80"/>
      <c r="G66" s="53"/>
    </row>
    <row r="67" spans="1:7" ht="78.75" hidden="1" x14ac:dyDescent="0.2">
      <c r="A67" s="18" t="s">
        <v>73</v>
      </c>
      <c r="B67" s="19" t="s">
        <v>74</v>
      </c>
      <c r="C67" s="44">
        <v>0</v>
      </c>
      <c r="D67" s="44">
        <v>0</v>
      </c>
      <c r="E67" s="17" t="e">
        <f t="shared" si="0"/>
        <v>#DIV/0!</v>
      </c>
      <c r="F67" s="53"/>
      <c r="G67" s="53"/>
    </row>
    <row r="68" spans="1:7" ht="47.25" hidden="1" x14ac:dyDescent="0.2">
      <c r="A68" s="18" t="s">
        <v>75</v>
      </c>
      <c r="B68" s="19" t="s">
        <v>76</v>
      </c>
      <c r="C68" s="44">
        <v>0</v>
      </c>
      <c r="D68" s="44">
        <v>0</v>
      </c>
      <c r="E68" s="17" t="e">
        <f t="shared" si="0"/>
        <v>#DIV/0!</v>
      </c>
      <c r="F68" s="53"/>
      <c r="G68" s="53"/>
    </row>
    <row r="69" spans="1:7" ht="31.5" hidden="1" x14ac:dyDescent="0.2">
      <c r="A69" s="18" t="s">
        <v>204</v>
      </c>
      <c r="B69" s="19" t="s">
        <v>183</v>
      </c>
      <c r="C69" s="44">
        <v>0</v>
      </c>
      <c r="D69" s="44">
        <v>0</v>
      </c>
      <c r="E69" s="17" t="e">
        <f t="shared" si="0"/>
        <v>#DIV/0!</v>
      </c>
      <c r="F69" s="53"/>
      <c r="G69" s="53"/>
    </row>
    <row r="70" spans="1:7" s="9" customFormat="1" x14ac:dyDescent="0.2">
      <c r="A70" s="25" t="s">
        <v>77</v>
      </c>
      <c r="B70" s="15" t="s">
        <v>78</v>
      </c>
      <c r="C70" s="45">
        <v>92.7</v>
      </c>
      <c r="D70" s="45">
        <v>0</v>
      </c>
      <c r="E70" s="17">
        <v>0</v>
      </c>
      <c r="F70" s="52"/>
      <c r="G70" s="52"/>
    </row>
    <row r="71" spans="1:7" s="26" customFormat="1" hidden="1" x14ac:dyDescent="0.2">
      <c r="A71" s="24" t="s">
        <v>79</v>
      </c>
      <c r="B71" s="19" t="s">
        <v>80</v>
      </c>
      <c r="C71" s="44">
        <v>0</v>
      </c>
      <c r="D71" s="44">
        <v>0</v>
      </c>
      <c r="E71" s="17" t="e">
        <f t="shared" si="0"/>
        <v>#DIV/0!</v>
      </c>
      <c r="F71" s="53"/>
      <c r="G71" s="53"/>
    </row>
    <row r="72" spans="1:7" s="9" customFormat="1" ht="23.25" customHeight="1" x14ac:dyDescent="0.2">
      <c r="A72" s="14" t="s">
        <v>81</v>
      </c>
      <c r="B72" s="15" t="s">
        <v>82</v>
      </c>
      <c r="C72" s="45">
        <f>SUM(C73+C82+C79+C81+C78+C80)</f>
        <v>1119495.5999999999</v>
      </c>
      <c r="D72" s="45">
        <f>SUM(D73+D82+D79+D81+D78+D80)</f>
        <v>206124.19999999998</v>
      </c>
      <c r="E72" s="17">
        <f t="shared" si="0"/>
        <v>0.18412238511701162</v>
      </c>
      <c r="F72" s="52"/>
      <c r="G72" s="52"/>
    </row>
    <row r="73" spans="1:7" s="9" customFormat="1" ht="47.25" x14ac:dyDescent="0.2">
      <c r="A73" s="14" t="s">
        <v>83</v>
      </c>
      <c r="B73" s="15" t="s">
        <v>84</v>
      </c>
      <c r="C73" s="45">
        <f>SUM(C74+C75+C76+C77)</f>
        <v>1112224.2</v>
      </c>
      <c r="D73" s="45">
        <f>SUM(D74+D75+D76+D77)</f>
        <v>209092.8</v>
      </c>
      <c r="E73" s="17">
        <f t="shared" si="0"/>
        <v>0.18799519017838309</v>
      </c>
      <c r="F73" s="52"/>
      <c r="G73" s="52"/>
    </row>
    <row r="74" spans="1:7" s="26" customFormat="1" ht="31.5" x14ac:dyDescent="0.2">
      <c r="A74" s="18" t="s">
        <v>236</v>
      </c>
      <c r="B74" s="19" t="s">
        <v>222</v>
      </c>
      <c r="C74" s="44">
        <v>422072.8</v>
      </c>
      <c r="D74" s="44">
        <v>102375.3</v>
      </c>
      <c r="E74" s="20">
        <f t="shared" si="0"/>
        <v>0.242553654251115</v>
      </c>
      <c r="F74" s="53"/>
      <c r="G74" s="53"/>
    </row>
    <row r="75" spans="1:7" s="26" customFormat="1" ht="52.5" customHeight="1" x14ac:dyDescent="0.2">
      <c r="A75" s="18" t="s">
        <v>266</v>
      </c>
      <c r="B75" s="19" t="s">
        <v>223</v>
      </c>
      <c r="C75" s="44">
        <v>116144.6</v>
      </c>
      <c r="D75" s="44">
        <v>4164.2</v>
      </c>
      <c r="E75" s="20">
        <f t="shared" si="0"/>
        <v>3.5853582516965916E-2</v>
      </c>
      <c r="F75" s="53"/>
      <c r="G75" s="53"/>
    </row>
    <row r="76" spans="1:7" s="26" customFormat="1" ht="45.75" customHeight="1" x14ac:dyDescent="0.2">
      <c r="A76" s="18" t="s">
        <v>237</v>
      </c>
      <c r="B76" s="19" t="s">
        <v>224</v>
      </c>
      <c r="C76" s="44">
        <v>503481.3</v>
      </c>
      <c r="D76" s="44">
        <v>90921.8</v>
      </c>
      <c r="E76" s="20">
        <f t="shared" si="0"/>
        <v>0.18058625017453481</v>
      </c>
      <c r="F76" s="53"/>
      <c r="G76" s="53"/>
    </row>
    <row r="77" spans="1:7" s="26" customFormat="1" x14ac:dyDescent="0.2">
      <c r="A77" s="18" t="s">
        <v>85</v>
      </c>
      <c r="B77" s="19" t="s">
        <v>221</v>
      </c>
      <c r="C77" s="44">
        <v>70525.5</v>
      </c>
      <c r="D77" s="44">
        <v>11631.5</v>
      </c>
      <c r="E77" s="20">
        <f t="shared" si="0"/>
        <v>0.16492616145933031</v>
      </c>
      <c r="F77" s="53"/>
      <c r="G77" s="53"/>
    </row>
    <row r="78" spans="1:7" s="26" customFormat="1" ht="31.5" x14ac:dyDescent="0.2">
      <c r="A78" s="14" t="s">
        <v>255</v>
      </c>
      <c r="B78" s="15" t="s">
        <v>254</v>
      </c>
      <c r="C78" s="45">
        <v>0</v>
      </c>
      <c r="D78" s="45">
        <v>0</v>
      </c>
      <c r="E78" s="17">
        <v>0</v>
      </c>
      <c r="F78" s="52"/>
      <c r="G78" s="53"/>
    </row>
    <row r="79" spans="1:7" s="26" customFormat="1" ht="31.5" x14ac:dyDescent="0.2">
      <c r="A79" s="14" t="s">
        <v>196</v>
      </c>
      <c r="B79" s="15" t="s">
        <v>197</v>
      </c>
      <c r="C79" s="45">
        <v>10240</v>
      </c>
      <c r="D79" s="45">
        <v>0</v>
      </c>
      <c r="E79" s="17">
        <v>0</v>
      </c>
      <c r="F79" s="52"/>
      <c r="G79" s="52"/>
    </row>
    <row r="80" spans="1:7" s="26" customFormat="1" ht="128.25" x14ac:dyDescent="0.2">
      <c r="A80" s="83" t="s">
        <v>272</v>
      </c>
      <c r="B80" s="15" t="s">
        <v>271</v>
      </c>
      <c r="C80" s="45">
        <v>0</v>
      </c>
      <c r="D80" s="45">
        <v>0</v>
      </c>
      <c r="E80" s="17">
        <v>0</v>
      </c>
    </row>
    <row r="81" spans="1:12" s="26" customFormat="1" ht="94.5" customHeight="1" x14ac:dyDescent="0.2">
      <c r="A81" s="82" t="s">
        <v>267</v>
      </c>
      <c r="B81" s="15" t="s">
        <v>203</v>
      </c>
      <c r="C81" s="45">
        <v>0</v>
      </c>
      <c r="D81" s="45">
        <v>0</v>
      </c>
      <c r="E81" s="17">
        <v>0</v>
      </c>
      <c r="F81" s="53"/>
      <c r="G81" s="53"/>
    </row>
    <row r="82" spans="1:12" s="9" customFormat="1" ht="71.25" customHeight="1" x14ac:dyDescent="0.2">
      <c r="A82" s="14" t="s">
        <v>86</v>
      </c>
      <c r="B82" s="15" t="s">
        <v>87</v>
      </c>
      <c r="C82" s="45">
        <v>-2968.6</v>
      </c>
      <c r="D82" s="45">
        <v>-2968.6</v>
      </c>
      <c r="E82" s="17">
        <v>0</v>
      </c>
      <c r="F82" s="52"/>
      <c r="G82" s="52"/>
    </row>
    <row r="83" spans="1:12" x14ac:dyDescent="0.2">
      <c r="A83" s="27"/>
      <c r="B83" s="28"/>
      <c r="C83" s="29"/>
      <c r="D83" s="29"/>
      <c r="E83" s="29"/>
      <c r="F83" s="29"/>
      <c r="G83" s="29"/>
      <c r="H83" s="69"/>
      <c r="I83" s="69"/>
      <c r="J83" s="69"/>
      <c r="K83" s="69"/>
      <c r="L83" s="69"/>
    </row>
    <row r="84" spans="1:12" s="30" customFormat="1" ht="24" customHeight="1" x14ac:dyDescent="0.2">
      <c r="A84" s="14" t="s">
        <v>88</v>
      </c>
      <c r="B84" s="15"/>
      <c r="C84" s="16">
        <f>C85+C95+C97+C101+C107+C115+C121+C124+C126+C132+C112+C136+C138</f>
        <v>1421510.7999999998</v>
      </c>
      <c r="D84" s="16">
        <f>D85+D95+D97+D101+D107+D115+D121+D124+D126+D132+D112+D136+D138</f>
        <v>254319.89999999997</v>
      </c>
      <c r="E84" s="17">
        <f t="shared" ref="E84:E137" si="1">SUM(D84/C84)</f>
        <v>0.17890817291011787</v>
      </c>
      <c r="F84" s="63"/>
      <c r="G84" s="56"/>
      <c r="H84" s="70"/>
      <c r="I84" s="71"/>
      <c r="J84" s="72"/>
      <c r="K84" s="72"/>
      <c r="L84" s="73"/>
    </row>
    <row r="85" spans="1:12" s="30" customFormat="1" x14ac:dyDescent="0.2">
      <c r="A85" s="14" t="s">
        <v>89</v>
      </c>
      <c r="B85" s="15" t="s">
        <v>90</v>
      </c>
      <c r="C85" s="16">
        <f>SUM(C86:C94)</f>
        <v>201509.2</v>
      </c>
      <c r="D85" s="16">
        <f>SUM(D86:D94)</f>
        <v>46575.5</v>
      </c>
      <c r="E85" s="17">
        <f t="shared" si="1"/>
        <v>0.2311333676080298</v>
      </c>
      <c r="F85" s="64"/>
      <c r="G85" s="52"/>
      <c r="H85" s="70"/>
      <c r="I85" s="71"/>
      <c r="J85" s="72"/>
      <c r="K85" s="72"/>
      <c r="L85" s="73"/>
    </row>
    <row r="86" spans="1:12" s="33" customFormat="1" ht="47.25" x14ac:dyDescent="0.2">
      <c r="A86" s="31" t="s">
        <v>91</v>
      </c>
      <c r="B86" s="32" t="s">
        <v>92</v>
      </c>
      <c r="C86" s="21">
        <v>16268.3</v>
      </c>
      <c r="D86" s="21">
        <v>3326.7</v>
      </c>
      <c r="E86" s="20">
        <f t="shared" si="1"/>
        <v>0.20448971312306755</v>
      </c>
      <c r="F86" s="65"/>
      <c r="G86" s="57"/>
      <c r="H86" s="74"/>
      <c r="I86" s="75"/>
      <c r="J86" s="68"/>
      <c r="K86" s="68"/>
      <c r="L86" s="76"/>
    </row>
    <row r="87" spans="1:12" s="33" customFormat="1" ht="78.75" x14ac:dyDescent="0.2">
      <c r="A87" s="31" t="s">
        <v>93</v>
      </c>
      <c r="B87" s="32" t="s">
        <v>94</v>
      </c>
      <c r="C87" s="21">
        <v>5434.6</v>
      </c>
      <c r="D87" s="21">
        <v>1001.8</v>
      </c>
      <c r="E87" s="20">
        <f t="shared" si="1"/>
        <v>0.18433739373642952</v>
      </c>
      <c r="F87" s="65"/>
      <c r="G87" s="58"/>
      <c r="H87" s="74"/>
      <c r="I87" s="75"/>
      <c r="J87" s="68"/>
      <c r="K87" s="68"/>
      <c r="L87" s="76"/>
    </row>
    <row r="88" spans="1:12" s="33" customFormat="1" ht="78.75" x14ac:dyDescent="0.2">
      <c r="A88" s="31" t="s">
        <v>95</v>
      </c>
      <c r="B88" s="32" t="s">
        <v>96</v>
      </c>
      <c r="C88" s="46">
        <v>101844.2</v>
      </c>
      <c r="D88" s="46">
        <v>19923</v>
      </c>
      <c r="E88" s="20">
        <f t="shared" si="1"/>
        <v>0.1956223329359944</v>
      </c>
      <c r="F88" s="65"/>
      <c r="G88" s="57"/>
      <c r="H88" s="74"/>
      <c r="I88" s="75"/>
      <c r="J88" s="68"/>
      <c r="K88" s="68"/>
      <c r="L88" s="76"/>
    </row>
    <row r="89" spans="1:12" s="33" customFormat="1" hidden="1" x14ac:dyDescent="0.2">
      <c r="A89" s="31" t="s">
        <v>188</v>
      </c>
      <c r="B89" s="32" t="s">
        <v>187</v>
      </c>
      <c r="C89" s="21"/>
      <c r="D89" s="21"/>
      <c r="E89" s="20" t="e">
        <f t="shared" si="1"/>
        <v>#DIV/0!</v>
      </c>
      <c r="F89" s="65"/>
      <c r="G89" s="57"/>
      <c r="H89" s="74"/>
      <c r="I89" s="75"/>
      <c r="J89" s="68"/>
      <c r="K89" s="68"/>
      <c r="L89" s="76"/>
    </row>
    <row r="90" spans="1:12" s="33" customFormat="1" ht="37.15" customHeight="1" x14ac:dyDescent="0.2">
      <c r="A90" s="31" t="s">
        <v>220</v>
      </c>
      <c r="B90" s="32" t="s">
        <v>187</v>
      </c>
      <c r="C90" s="21">
        <v>7.6</v>
      </c>
      <c r="D90" s="21">
        <v>0</v>
      </c>
      <c r="E90" s="20">
        <v>0</v>
      </c>
      <c r="F90" s="65"/>
      <c r="G90" s="57"/>
      <c r="H90" s="74"/>
      <c r="I90" s="75"/>
      <c r="J90" s="68"/>
      <c r="K90" s="68"/>
      <c r="L90" s="76"/>
    </row>
    <row r="91" spans="1:12" s="33" customFormat="1" ht="63" x14ac:dyDescent="0.2">
      <c r="A91" s="31" t="s">
        <v>97</v>
      </c>
      <c r="B91" s="32" t="s">
        <v>98</v>
      </c>
      <c r="C91" s="21">
        <v>18851.5</v>
      </c>
      <c r="D91" s="21">
        <v>3159.2</v>
      </c>
      <c r="E91" s="20">
        <f t="shared" si="1"/>
        <v>0.16758348142057661</v>
      </c>
      <c r="F91" s="66"/>
      <c r="G91" s="57"/>
      <c r="H91" s="74"/>
      <c r="I91" s="75"/>
      <c r="J91" s="68"/>
      <c r="K91" s="68"/>
      <c r="L91" s="76"/>
    </row>
    <row r="92" spans="1:12" s="33" customFormat="1" ht="31.5" x14ac:dyDescent="0.2">
      <c r="A92" s="31" t="s">
        <v>216</v>
      </c>
      <c r="B92" s="32" t="s">
        <v>217</v>
      </c>
      <c r="C92" s="21">
        <v>2323</v>
      </c>
      <c r="D92" s="21">
        <v>0</v>
      </c>
      <c r="E92" s="20">
        <f t="shared" si="1"/>
        <v>0</v>
      </c>
      <c r="F92" s="66"/>
      <c r="G92" s="57"/>
      <c r="H92" s="74"/>
      <c r="I92" s="75"/>
      <c r="J92" s="68"/>
      <c r="K92" s="68"/>
      <c r="L92" s="76"/>
    </row>
    <row r="93" spans="1:12" s="33" customFormat="1" ht="16.5" customHeight="1" x14ac:dyDescent="0.2">
      <c r="A93" s="31" t="s">
        <v>99</v>
      </c>
      <c r="B93" s="32" t="s">
        <v>100</v>
      </c>
      <c r="C93" s="46">
        <v>888</v>
      </c>
      <c r="D93" s="21">
        <v>0</v>
      </c>
      <c r="E93" s="20">
        <f t="shared" si="1"/>
        <v>0</v>
      </c>
      <c r="F93" s="65"/>
      <c r="G93" s="57"/>
      <c r="H93" s="74"/>
      <c r="I93" s="75"/>
      <c r="J93" s="68"/>
      <c r="K93" s="68"/>
      <c r="L93" s="76"/>
    </row>
    <row r="94" spans="1:12" s="33" customFormat="1" ht="18" customHeight="1" x14ac:dyDescent="0.2">
      <c r="A94" s="31" t="s">
        <v>101</v>
      </c>
      <c r="B94" s="32" t="s">
        <v>102</v>
      </c>
      <c r="C94" s="21">
        <v>55892</v>
      </c>
      <c r="D94" s="21">
        <v>19164.8</v>
      </c>
      <c r="E94" s="20">
        <f t="shared" si="1"/>
        <v>0.34288985901381236</v>
      </c>
      <c r="F94" s="65"/>
      <c r="G94" s="58"/>
      <c r="H94" s="70"/>
      <c r="I94" s="71"/>
      <c r="J94" s="72"/>
      <c r="K94" s="72"/>
      <c r="L94" s="76"/>
    </row>
    <row r="95" spans="1:12" s="30" customFormat="1" ht="21" customHeight="1" x14ac:dyDescent="0.2">
      <c r="A95" s="14" t="s">
        <v>103</v>
      </c>
      <c r="B95" s="15" t="s">
        <v>104</v>
      </c>
      <c r="C95" s="16">
        <f>C96</f>
        <v>1806.5</v>
      </c>
      <c r="D95" s="16">
        <f>D96</f>
        <v>327.8</v>
      </c>
      <c r="E95" s="17">
        <f t="shared" si="1"/>
        <v>0.18145585386105731</v>
      </c>
      <c r="F95" s="59"/>
      <c r="G95" s="52"/>
      <c r="H95" s="74"/>
      <c r="I95" s="75"/>
      <c r="J95" s="68"/>
      <c r="K95" s="68"/>
      <c r="L95" s="73"/>
    </row>
    <row r="96" spans="1:12" s="33" customFormat="1" ht="22.5" customHeight="1" x14ac:dyDescent="0.2">
      <c r="A96" s="31" t="s">
        <v>105</v>
      </c>
      <c r="B96" s="32" t="s">
        <v>106</v>
      </c>
      <c r="C96" s="21">
        <v>1806.5</v>
      </c>
      <c r="D96" s="46">
        <v>327.8</v>
      </c>
      <c r="E96" s="20">
        <f t="shared" si="1"/>
        <v>0.18145585386105731</v>
      </c>
      <c r="F96" s="60"/>
      <c r="G96" s="54"/>
      <c r="H96" s="70"/>
      <c r="I96" s="71"/>
      <c r="J96" s="72"/>
      <c r="K96" s="72"/>
      <c r="L96" s="76"/>
    </row>
    <row r="97" spans="1:12" s="30" customFormat="1" ht="38.25" customHeight="1" x14ac:dyDescent="0.2">
      <c r="A97" s="14" t="s">
        <v>107</v>
      </c>
      <c r="B97" s="15" t="s">
        <v>108</v>
      </c>
      <c r="C97" s="16">
        <f>C98+C99+C100</f>
        <v>15294.6</v>
      </c>
      <c r="D97" s="16">
        <f>D98+D99+D100</f>
        <v>2455.6999999999998</v>
      </c>
      <c r="E97" s="17">
        <f t="shared" si="1"/>
        <v>0.16055993618662795</v>
      </c>
      <c r="F97" s="59"/>
      <c r="G97" s="52"/>
      <c r="H97" s="74"/>
      <c r="I97" s="75"/>
      <c r="J97" s="68"/>
      <c r="K97" s="68"/>
      <c r="L97" s="73"/>
    </row>
    <row r="98" spans="1:12" s="33" customFormat="1" ht="15.75" customHeight="1" x14ac:dyDescent="0.2">
      <c r="A98" s="31" t="s">
        <v>268</v>
      </c>
      <c r="B98" s="32" t="s">
        <v>109</v>
      </c>
      <c r="C98" s="21">
        <v>15</v>
      </c>
      <c r="D98" s="21">
        <v>1.5</v>
      </c>
      <c r="E98" s="20">
        <f t="shared" si="1"/>
        <v>0.1</v>
      </c>
      <c r="F98" s="60"/>
      <c r="G98" s="54"/>
      <c r="H98" s="74"/>
      <c r="I98" s="75"/>
      <c r="J98" s="68"/>
      <c r="K98" s="68"/>
      <c r="L98" s="76"/>
    </row>
    <row r="99" spans="1:12" s="33" customFormat="1" ht="61.5" customHeight="1" x14ac:dyDescent="0.2">
      <c r="A99" s="31" t="s">
        <v>269</v>
      </c>
      <c r="B99" s="32" t="s">
        <v>110</v>
      </c>
      <c r="C99" s="21">
        <v>15243.2</v>
      </c>
      <c r="D99" s="21">
        <v>2449.1999999999998</v>
      </c>
      <c r="E99" s="20">
        <f t="shared" si="1"/>
        <v>0.16067492390049332</v>
      </c>
      <c r="F99" s="67"/>
      <c r="G99" s="54"/>
      <c r="H99" s="70"/>
      <c r="I99" s="71"/>
      <c r="J99" s="72"/>
      <c r="K99" s="72"/>
      <c r="L99" s="76"/>
    </row>
    <row r="100" spans="1:12" s="33" customFormat="1" ht="47.25" x14ac:dyDescent="0.2">
      <c r="A100" s="31" t="s">
        <v>111</v>
      </c>
      <c r="B100" s="32" t="s">
        <v>112</v>
      </c>
      <c r="C100" s="21">
        <v>36.4</v>
      </c>
      <c r="D100" s="21">
        <v>5</v>
      </c>
      <c r="E100" s="20">
        <f t="shared" si="1"/>
        <v>0.13736263736263737</v>
      </c>
      <c r="F100" s="60"/>
      <c r="G100" s="54"/>
      <c r="H100" s="74"/>
      <c r="I100" s="75"/>
      <c r="J100" s="68"/>
      <c r="K100" s="68"/>
      <c r="L100" s="76"/>
    </row>
    <row r="101" spans="1:12" s="30" customFormat="1" x14ac:dyDescent="0.2">
      <c r="A101" s="14" t="s">
        <v>113</v>
      </c>
      <c r="B101" s="15" t="s">
        <v>114</v>
      </c>
      <c r="C101" s="16">
        <f>C102+C103+C104+C106+C105</f>
        <v>102796.8</v>
      </c>
      <c r="D101" s="16">
        <f>D102+D103+D104+D106+D105</f>
        <v>3629.2000000000003</v>
      </c>
      <c r="E101" s="17">
        <f t="shared" si="1"/>
        <v>3.5304600921429466E-2</v>
      </c>
      <c r="F101" s="59"/>
      <c r="G101" s="52"/>
      <c r="H101" s="74"/>
      <c r="I101" s="75"/>
      <c r="J101" s="68"/>
      <c r="K101" s="68"/>
      <c r="L101" s="73"/>
    </row>
    <row r="102" spans="1:12" s="33" customFormat="1" x14ac:dyDescent="0.2">
      <c r="A102" s="31" t="s">
        <v>115</v>
      </c>
      <c r="B102" s="32" t="s">
        <v>116</v>
      </c>
      <c r="C102" s="21">
        <v>5887.8</v>
      </c>
      <c r="D102" s="21">
        <v>959.9</v>
      </c>
      <c r="E102" s="20">
        <f t="shared" si="1"/>
        <v>0.16303203233805494</v>
      </c>
      <c r="F102" s="60"/>
      <c r="G102" s="54"/>
      <c r="H102" s="74"/>
      <c r="I102" s="75"/>
      <c r="J102" s="68"/>
      <c r="K102" s="68"/>
      <c r="L102" s="76"/>
    </row>
    <row r="103" spans="1:12" s="33" customFormat="1" x14ac:dyDescent="0.2">
      <c r="A103" s="31" t="s">
        <v>117</v>
      </c>
      <c r="B103" s="32" t="s">
        <v>118</v>
      </c>
      <c r="C103" s="21">
        <v>7225</v>
      </c>
      <c r="D103" s="21">
        <v>1175.9000000000001</v>
      </c>
      <c r="E103" s="20">
        <f t="shared" si="1"/>
        <v>0.16275432525951558</v>
      </c>
      <c r="F103" s="60"/>
      <c r="G103" s="54"/>
      <c r="H103" s="74"/>
      <c r="I103" s="75"/>
      <c r="J103" s="68"/>
      <c r="K103" s="68"/>
      <c r="L103" s="76"/>
    </row>
    <row r="104" spans="1:12" s="33" customFormat="1" x14ac:dyDescent="0.2">
      <c r="A104" s="31" t="s">
        <v>119</v>
      </c>
      <c r="B104" s="32" t="s">
        <v>120</v>
      </c>
      <c r="C104" s="21">
        <v>87612.5</v>
      </c>
      <c r="D104" s="21">
        <v>1155.4000000000001</v>
      </c>
      <c r="E104" s="20">
        <f t="shared" si="1"/>
        <v>1.3187615922385505E-2</v>
      </c>
      <c r="F104" s="60"/>
      <c r="G104" s="54"/>
      <c r="H104" s="70"/>
      <c r="I104" s="71"/>
      <c r="J104" s="72"/>
      <c r="K104" s="72"/>
      <c r="L104" s="76"/>
    </row>
    <row r="105" spans="1:12" s="33" customFormat="1" x14ac:dyDescent="0.2">
      <c r="A105" s="31" t="s">
        <v>259</v>
      </c>
      <c r="B105" s="32" t="s">
        <v>258</v>
      </c>
      <c r="C105" s="21">
        <v>0</v>
      </c>
      <c r="D105" s="21">
        <v>0</v>
      </c>
      <c r="E105" s="20">
        <v>0</v>
      </c>
      <c r="F105" s="60"/>
      <c r="G105" s="54"/>
      <c r="H105" s="70"/>
      <c r="I105" s="71"/>
      <c r="J105" s="72"/>
      <c r="K105" s="72"/>
      <c r="L105" s="76"/>
    </row>
    <row r="106" spans="1:12" s="33" customFormat="1" ht="31.5" x14ac:dyDescent="0.2">
      <c r="A106" s="31" t="s">
        <v>121</v>
      </c>
      <c r="B106" s="32" t="s">
        <v>122</v>
      </c>
      <c r="C106" s="21">
        <v>2071.5</v>
      </c>
      <c r="D106" s="21">
        <v>338</v>
      </c>
      <c r="E106" s="20">
        <f t="shared" si="1"/>
        <v>0.16316678735216028</v>
      </c>
      <c r="F106" s="60"/>
      <c r="G106" s="54"/>
      <c r="H106" s="74"/>
      <c r="I106" s="75"/>
      <c r="J106" s="68"/>
      <c r="K106" s="68"/>
      <c r="L106" s="76"/>
    </row>
    <row r="107" spans="1:12" s="30" customFormat="1" ht="31.5" x14ac:dyDescent="0.2">
      <c r="A107" s="14" t="s">
        <v>123</v>
      </c>
      <c r="B107" s="15" t="s">
        <v>124</v>
      </c>
      <c r="C107" s="16">
        <f>C108+C109+C110+C111</f>
        <v>124910.79999999999</v>
      </c>
      <c r="D107" s="16">
        <f>D108+D109+D110+D111</f>
        <v>17978</v>
      </c>
      <c r="E107" s="17">
        <f t="shared" si="1"/>
        <v>0.14392670609747116</v>
      </c>
      <c r="F107" s="59"/>
      <c r="G107" s="52"/>
      <c r="H107" s="74"/>
      <c r="I107" s="75"/>
      <c r="J107" s="68"/>
      <c r="K107" s="68"/>
      <c r="L107" s="73"/>
    </row>
    <row r="108" spans="1:12" s="33" customFormat="1" x14ac:dyDescent="0.2">
      <c r="A108" s="31" t="s">
        <v>125</v>
      </c>
      <c r="B108" s="32" t="s">
        <v>126</v>
      </c>
      <c r="C108" s="21">
        <v>1180</v>
      </c>
      <c r="D108" s="21">
        <v>0</v>
      </c>
      <c r="E108" s="20">
        <f t="shared" si="1"/>
        <v>0</v>
      </c>
      <c r="F108" s="60"/>
      <c r="G108" s="54"/>
      <c r="H108" s="74"/>
      <c r="I108" s="75"/>
      <c r="J108" s="68"/>
      <c r="K108" s="68"/>
      <c r="L108" s="76"/>
    </row>
    <row r="109" spans="1:12" s="33" customFormat="1" x14ac:dyDescent="0.2">
      <c r="A109" s="31" t="s">
        <v>127</v>
      </c>
      <c r="B109" s="32" t="s">
        <v>128</v>
      </c>
      <c r="C109" s="21">
        <v>29877.1</v>
      </c>
      <c r="D109" s="21">
        <v>1021.1</v>
      </c>
      <c r="E109" s="20">
        <f t="shared" si="1"/>
        <v>3.4176677120604078E-2</v>
      </c>
      <c r="F109" s="60"/>
      <c r="G109" s="54"/>
      <c r="H109" s="70"/>
      <c r="I109" s="71"/>
      <c r="J109" s="72"/>
      <c r="K109" s="72"/>
      <c r="L109" s="76"/>
    </row>
    <row r="110" spans="1:12" s="33" customFormat="1" ht="18.75" customHeight="1" x14ac:dyDescent="0.2">
      <c r="A110" s="31" t="s">
        <v>129</v>
      </c>
      <c r="B110" s="32" t="s">
        <v>130</v>
      </c>
      <c r="C110" s="21">
        <v>22256.799999999999</v>
      </c>
      <c r="D110" s="21">
        <v>2257.6</v>
      </c>
      <c r="E110" s="20">
        <f t="shared" si="1"/>
        <v>0.10143416843391682</v>
      </c>
      <c r="F110" s="60"/>
      <c r="G110" s="54"/>
      <c r="H110" s="74"/>
      <c r="I110" s="75"/>
      <c r="J110" s="68"/>
      <c r="K110" s="68"/>
      <c r="L110" s="76"/>
    </row>
    <row r="111" spans="1:12" s="33" customFormat="1" ht="31.5" x14ac:dyDescent="0.2">
      <c r="A111" s="31" t="s">
        <v>131</v>
      </c>
      <c r="B111" s="32" t="s">
        <v>132</v>
      </c>
      <c r="C111" s="46">
        <v>71596.899999999994</v>
      </c>
      <c r="D111" s="46">
        <v>14699.3</v>
      </c>
      <c r="E111" s="20">
        <f t="shared" si="1"/>
        <v>0.20530637499668283</v>
      </c>
      <c r="F111" s="60"/>
      <c r="G111" s="54"/>
      <c r="H111" s="70"/>
      <c r="I111" s="71"/>
      <c r="J111" s="72"/>
      <c r="K111" s="72"/>
      <c r="L111" s="76"/>
    </row>
    <row r="112" spans="1:12" s="33" customFormat="1" x14ac:dyDescent="0.2">
      <c r="A112" s="14" t="s">
        <v>194</v>
      </c>
      <c r="B112" s="15" t="s">
        <v>195</v>
      </c>
      <c r="C112" s="16">
        <f>C113+C114</f>
        <v>1380.8</v>
      </c>
      <c r="D112" s="16">
        <f>D113+D114</f>
        <v>722.9</v>
      </c>
      <c r="E112" s="17">
        <f t="shared" si="1"/>
        <v>0.52353707995365006</v>
      </c>
      <c r="F112" s="60"/>
      <c r="G112" s="54"/>
      <c r="H112" s="74"/>
      <c r="I112" s="75"/>
      <c r="J112" s="68"/>
      <c r="K112" s="68"/>
      <c r="L112" s="76"/>
    </row>
    <row r="113" spans="1:12" s="33" customFormat="1" ht="31.5" x14ac:dyDescent="0.2">
      <c r="A113" s="31" t="s">
        <v>229</v>
      </c>
      <c r="B113" s="32" t="s">
        <v>228</v>
      </c>
      <c r="C113" s="21">
        <v>1230.8</v>
      </c>
      <c r="D113" s="21">
        <v>722.9</v>
      </c>
      <c r="E113" s="20">
        <f t="shared" si="1"/>
        <v>0.58734156646083846</v>
      </c>
      <c r="F113" s="60"/>
      <c r="G113" s="54"/>
      <c r="H113" s="74"/>
      <c r="I113" s="75"/>
      <c r="J113" s="68"/>
      <c r="K113" s="68"/>
      <c r="L113" s="76"/>
    </row>
    <row r="114" spans="1:12" s="33" customFormat="1" ht="31.5" x14ac:dyDescent="0.2">
      <c r="A114" s="31" t="s">
        <v>227</v>
      </c>
      <c r="B114" s="32" t="s">
        <v>226</v>
      </c>
      <c r="C114" s="21">
        <v>150</v>
      </c>
      <c r="D114" s="21">
        <v>0</v>
      </c>
      <c r="E114" s="20">
        <f t="shared" si="1"/>
        <v>0</v>
      </c>
      <c r="F114" s="60"/>
      <c r="G114" s="54"/>
      <c r="H114" s="74"/>
      <c r="I114" s="75"/>
      <c r="J114" s="68"/>
      <c r="K114" s="68"/>
      <c r="L114" s="76"/>
    </row>
    <row r="115" spans="1:12" s="34" customFormat="1" x14ac:dyDescent="0.2">
      <c r="A115" s="14" t="s">
        <v>133</v>
      </c>
      <c r="B115" s="15" t="s">
        <v>134</v>
      </c>
      <c r="C115" s="16">
        <f>C116+C117+C118+C119+C120</f>
        <v>789314</v>
      </c>
      <c r="D115" s="16">
        <f>D116+D117+D118+D119+D120</f>
        <v>147558.9</v>
      </c>
      <c r="E115" s="17">
        <f t="shared" si="1"/>
        <v>0.18694575289428542</v>
      </c>
      <c r="F115" s="59"/>
      <c r="G115" s="52"/>
      <c r="H115" s="74"/>
      <c r="I115" s="75"/>
      <c r="J115" s="68"/>
      <c r="K115" s="68"/>
      <c r="L115" s="77"/>
    </row>
    <row r="116" spans="1:12" s="33" customFormat="1" x14ac:dyDescent="0.2">
      <c r="A116" s="31" t="s">
        <v>135</v>
      </c>
      <c r="B116" s="32" t="s">
        <v>136</v>
      </c>
      <c r="C116" s="21">
        <v>204011.2</v>
      </c>
      <c r="D116" s="21">
        <v>36342.6</v>
      </c>
      <c r="E116" s="20">
        <f t="shared" si="1"/>
        <v>0.17814021975264102</v>
      </c>
      <c r="F116" s="60"/>
      <c r="G116" s="54"/>
      <c r="H116" s="74"/>
      <c r="I116" s="75"/>
      <c r="J116" s="68"/>
      <c r="K116" s="68"/>
      <c r="L116" s="76"/>
    </row>
    <row r="117" spans="1:12" s="33" customFormat="1" x14ac:dyDescent="0.2">
      <c r="A117" s="31" t="s">
        <v>137</v>
      </c>
      <c r="B117" s="32" t="s">
        <v>138</v>
      </c>
      <c r="C117" s="21">
        <v>501610.6</v>
      </c>
      <c r="D117" s="21">
        <v>98035.1</v>
      </c>
      <c r="E117" s="20">
        <f t="shared" si="1"/>
        <v>0.19544064658920687</v>
      </c>
      <c r="F117" s="60"/>
      <c r="G117" s="54"/>
      <c r="H117" s="70"/>
      <c r="I117" s="71"/>
      <c r="J117" s="72"/>
      <c r="K117" s="72"/>
      <c r="L117" s="76"/>
    </row>
    <row r="118" spans="1:12" s="33" customFormat="1" x14ac:dyDescent="0.2">
      <c r="A118" s="31" t="s">
        <v>231</v>
      </c>
      <c r="B118" s="32" t="s">
        <v>230</v>
      </c>
      <c r="C118" s="21">
        <v>40345.599999999999</v>
      </c>
      <c r="D118" s="21">
        <v>6675.6</v>
      </c>
      <c r="E118" s="20">
        <f t="shared" si="1"/>
        <v>0.16546042195431473</v>
      </c>
      <c r="F118" s="60"/>
      <c r="G118" s="54"/>
      <c r="H118" s="70"/>
      <c r="I118" s="71"/>
      <c r="J118" s="72"/>
      <c r="K118" s="72"/>
      <c r="L118" s="76"/>
    </row>
    <row r="119" spans="1:12" s="33" customFormat="1" x14ac:dyDescent="0.2">
      <c r="A119" s="31" t="s">
        <v>273</v>
      </c>
      <c r="B119" s="32" t="s">
        <v>139</v>
      </c>
      <c r="C119" s="21">
        <v>5417.9</v>
      </c>
      <c r="D119" s="21">
        <v>677.8</v>
      </c>
      <c r="E119" s="20">
        <f t="shared" si="1"/>
        <v>0.12510382251425828</v>
      </c>
      <c r="F119" s="60"/>
      <c r="G119" s="54"/>
      <c r="H119" s="74"/>
      <c r="I119" s="75"/>
      <c r="J119" s="68"/>
      <c r="K119" s="68"/>
      <c r="L119" s="76"/>
    </row>
    <row r="120" spans="1:12" s="33" customFormat="1" x14ac:dyDescent="0.2">
      <c r="A120" s="31" t="s">
        <v>140</v>
      </c>
      <c r="B120" s="32" t="s">
        <v>141</v>
      </c>
      <c r="C120" s="21">
        <v>37928.699999999997</v>
      </c>
      <c r="D120" s="21">
        <v>5827.8</v>
      </c>
      <c r="E120" s="20">
        <f t="shared" si="1"/>
        <v>0.15365145654873488</v>
      </c>
      <c r="F120" s="60"/>
      <c r="G120" s="54"/>
      <c r="H120" s="74"/>
      <c r="I120" s="75"/>
      <c r="J120" s="68"/>
      <c r="K120" s="68"/>
      <c r="L120" s="76"/>
    </row>
    <row r="121" spans="1:12" s="30" customFormat="1" x14ac:dyDescent="0.2">
      <c r="A121" s="14" t="s">
        <v>142</v>
      </c>
      <c r="B121" s="15" t="s">
        <v>143</v>
      </c>
      <c r="C121" s="16">
        <f>C122+C123</f>
        <v>103067.7</v>
      </c>
      <c r="D121" s="16">
        <f>D122+D123</f>
        <v>19820</v>
      </c>
      <c r="E121" s="17">
        <f t="shared" si="1"/>
        <v>0.19230078870489981</v>
      </c>
      <c r="F121" s="59"/>
      <c r="G121" s="52"/>
      <c r="H121" s="70"/>
      <c r="I121" s="71"/>
      <c r="J121" s="72"/>
      <c r="K121" s="72"/>
      <c r="L121" s="73"/>
    </row>
    <row r="122" spans="1:12" s="33" customFormat="1" x14ac:dyDescent="0.2">
      <c r="A122" s="31" t="s">
        <v>144</v>
      </c>
      <c r="B122" s="32" t="s">
        <v>145</v>
      </c>
      <c r="C122" s="21">
        <v>89411.5</v>
      </c>
      <c r="D122" s="21">
        <v>17604.8</v>
      </c>
      <c r="E122" s="20">
        <f t="shared" si="1"/>
        <v>0.19689637239057614</v>
      </c>
      <c r="F122" s="61"/>
      <c r="G122" s="53"/>
      <c r="H122" s="74"/>
      <c r="I122" s="75"/>
      <c r="J122" s="68"/>
      <c r="K122" s="68"/>
      <c r="L122" s="76"/>
    </row>
    <row r="123" spans="1:12" s="33" customFormat="1" ht="31.5" x14ac:dyDescent="0.2">
      <c r="A123" s="31" t="s">
        <v>146</v>
      </c>
      <c r="B123" s="32" t="s">
        <v>147</v>
      </c>
      <c r="C123" s="81">
        <v>13656.2</v>
      </c>
      <c r="D123" s="21">
        <v>2215.1999999999998</v>
      </c>
      <c r="E123" s="20">
        <f t="shared" si="1"/>
        <v>0.16221203555894023</v>
      </c>
      <c r="F123" s="61"/>
      <c r="G123" s="53"/>
      <c r="H123" s="70"/>
      <c r="I123" s="71"/>
      <c r="J123" s="72"/>
      <c r="K123" s="72"/>
      <c r="L123" s="76"/>
    </row>
    <row r="124" spans="1:12" s="30" customFormat="1" x14ac:dyDescent="0.2">
      <c r="A124" s="14" t="s">
        <v>148</v>
      </c>
      <c r="B124" s="15" t="s">
        <v>149</v>
      </c>
      <c r="C124" s="16">
        <f>SUM(C125:C125)</f>
        <v>47.4</v>
      </c>
      <c r="D124" s="16">
        <f>SUM(D125:D125)</f>
        <v>0</v>
      </c>
      <c r="E124" s="17">
        <f t="shared" si="1"/>
        <v>0</v>
      </c>
      <c r="F124" s="59"/>
      <c r="G124" s="52"/>
      <c r="H124" s="74"/>
      <c r="I124" s="75"/>
      <c r="J124" s="68"/>
      <c r="K124" s="68"/>
      <c r="L124" s="73"/>
    </row>
    <row r="125" spans="1:12" s="33" customFormat="1" ht="17.25" customHeight="1" x14ac:dyDescent="0.2">
      <c r="A125" s="31" t="s">
        <v>150</v>
      </c>
      <c r="B125" s="32" t="s">
        <v>151</v>
      </c>
      <c r="C125" s="21">
        <v>47.4</v>
      </c>
      <c r="D125" s="21">
        <v>0</v>
      </c>
      <c r="E125" s="20">
        <f t="shared" si="1"/>
        <v>0</v>
      </c>
      <c r="F125" s="60"/>
      <c r="G125" s="54"/>
      <c r="H125" s="74"/>
      <c r="I125" s="75"/>
      <c r="J125" s="68"/>
      <c r="K125" s="68"/>
      <c r="L125" s="76"/>
    </row>
    <row r="126" spans="1:12" s="30" customFormat="1" x14ac:dyDescent="0.2">
      <c r="A126" s="14" t="s">
        <v>152</v>
      </c>
      <c r="B126" s="15" t="s">
        <v>153</v>
      </c>
      <c r="C126" s="16">
        <f>C127+C128+C129+C130+C131</f>
        <v>48784.9</v>
      </c>
      <c r="D126" s="16">
        <f>D127+D128+D129+D130+D131</f>
        <v>11453</v>
      </c>
      <c r="E126" s="17">
        <f t="shared" si="1"/>
        <v>0.23476526548173718</v>
      </c>
      <c r="F126" s="59"/>
      <c r="G126" s="62"/>
      <c r="H126" s="74"/>
      <c r="I126" s="75"/>
      <c r="J126" s="68"/>
      <c r="K126" s="68"/>
      <c r="L126" s="73"/>
    </row>
    <row r="127" spans="1:12" s="33" customFormat="1" x14ac:dyDescent="0.2">
      <c r="A127" s="31" t="s">
        <v>154</v>
      </c>
      <c r="B127" s="32" t="s">
        <v>155</v>
      </c>
      <c r="C127" s="81">
        <v>2364</v>
      </c>
      <c r="D127" s="21">
        <v>437.2</v>
      </c>
      <c r="E127" s="20">
        <f t="shared" si="1"/>
        <v>0.18494077834179357</v>
      </c>
      <c r="F127" s="60"/>
      <c r="G127" s="54"/>
      <c r="H127" s="74"/>
      <c r="I127" s="75"/>
      <c r="J127" s="68"/>
      <c r="K127" s="68"/>
      <c r="L127" s="76"/>
    </row>
    <row r="128" spans="1:12" s="33" customFormat="1" hidden="1" x14ac:dyDescent="0.2">
      <c r="A128" s="31" t="s">
        <v>156</v>
      </c>
      <c r="B128" s="32" t="s">
        <v>157</v>
      </c>
      <c r="C128" s="21"/>
      <c r="D128" s="21"/>
      <c r="E128" s="20" t="e">
        <f t="shared" si="1"/>
        <v>#DIV/0!</v>
      </c>
      <c r="F128" s="60"/>
      <c r="G128" s="54"/>
      <c r="H128" s="74"/>
      <c r="I128" s="75"/>
      <c r="J128" s="68"/>
      <c r="K128" s="68"/>
      <c r="L128" s="76"/>
    </row>
    <row r="129" spans="1:12" s="33" customFormat="1" x14ac:dyDescent="0.2">
      <c r="A129" s="31" t="s">
        <v>158</v>
      </c>
      <c r="B129" s="32" t="s">
        <v>159</v>
      </c>
      <c r="C129" s="21">
        <v>29144.400000000001</v>
      </c>
      <c r="D129" s="21">
        <v>6360.3</v>
      </c>
      <c r="E129" s="20">
        <f t="shared" si="1"/>
        <v>0.21823403466875282</v>
      </c>
      <c r="F129" s="60"/>
      <c r="G129" s="54"/>
      <c r="H129" s="70"/>
      <c r="I129" s="71"/>
      <c r="J129" s="72"/>
      <c r="K129" s="72"/>
      <c r="L129" s="76"/>
    </row>
    <row r="130" spans="1:12" s="33" customFormat="1" x14ac:dyDescent="0.2">
      <c r="A130" s="31" t="s">
        <v>160</v>
      </c>
      <c r="B130" s="32" t="s">
        <v>161</v>
      </c>
      <c r="C130" s="21">
        <v>16107.5</v>
      </c>
      <c r="D130" s="21">
        <v>4470.1000000000004</v>
      </c>
      <c r="E130" s="20">
        <f t="shared" si="1"/>
        <v>0.27751668477417352</v>
      </c>
      <c r="F130" s="60"/>
      <c r="G130" s="54"/>
      <c r="H130" s="74"/>
      <c r="I130" s="75"/>
      <c r="J130" s="68"/>
      <c r="K130" s="68"/>
      <c r="L130" s="76"/>
    </row>
    <row r="131" spans="1:12" s="33" customFormat="1" ht="31.5" x14ac:dyDescent="0.2">
      <c r="A131" s="31" t="s">
        <v>162</v>
      </c>
      <c r="B131" s="32" t="s">
        <v>163</v>
      </c>
      <c r="C131" s="21">
        <v>1169</v>
      </c>
      <c r="D131" s="21">
        <v>185.4</v>
      </c>
      <c r="E131" s="20">
        <f t="shared" si="1"/>
        <v>0.15859709153122328</v>
      </c>
      <c r="F131" s="60"/>
      <c r="G131" s="54"/>
      <c r="H131" s="70"/>
      <c r="I131" s="71"/>
      <c r="J131" s="72"/>
      <c r="K131" s="72"/>
      <c r="L131" s="76"/>
    </row>
    <row r="132" spans="1:12" s="30" customFormat="1" ht="21.75" customHeight="1" x14ac:dyDescent="0.2">
      <c r="A132" s="14" t="s">
        <v>164</v>
      </c>
      <c r="B132" s="15" t="s">
        <v>165</v>
      </c>
      <c r="C132" s="16">
        <f>C133+C135+C134</f>
        <v>29096.1</v>
      </c>
      <c r="D132" s="16">
        <f>D133+D135+D134</f>
        <v>3798.3</v>
      </c>
      <c r="E132" s="17">
        <f t="shared" si="1"/>
        <v>0.13054326868549396</v>
      </c>
      <c r="F132" s="59"/>
      <c r="G132" s="52"/>
      <c r="H132" s="74"/>
      <c r="I132" s="75"/>
      <c r="J132" s="68"/>
      <c r="K132" s="68"/>
      <c r="L132" s="73"/>
    </row>
    <row r="133" spans="1:12" s="33" customFormat="1" ht="16.5" customHeight="1" x14ac:dyDescent="0.2">
      <c r="A133" s="31" t="s">
        <v>166</v>
      </c>
      <c r="B133" s="32" t="s">
        <v>167</v>
      </c>
      <c r="C133" s="21">
        <v>7870</v>
      </c>
      <c r="D133" s="21">
        <v>0</v>
      </c>
      <c r="E133" s="20">
        <f t="shared" si="1"/>
        <v>0</v>
      </c>
      <c r="F133" s="60"/>
      <c r="G133" s="54"/>
      <c r="H133" s="74"/>
      <c r="I133" s="75"/>
      <c r="J133" s="68"/>
      <c r="K133" s="68"/>
      <c r="L133" s="76"/>
    </row>
    <row r="134" spans="1:12" s="33" customFormat="1" ht="16.5" customHeight="1" x14ac:dyDescent="0.2">
      <c r="A134" s="31" t="s">
        <v>260</v>
      </c>
      <c r="B134" s="32" t="s">
        <v>261</v>
      </c>
      <c r="C134" s="21">
        <v>21196.1</v>
      </c>
      <c r="D134" s="21">
        <v>3798.3</v>
      </c>
      <c r="E134" s="20">
        <f t="shared" si="1"/>
        <v>0.17919806002047547</v>
      </c>
      <c r="F134" s="60"/>
      <c r="G134" s="54"/>
      <c r="H134" s="74"/>
      <c r="I134" s="75"/>
      <c r="J134" s="68"/>
      <c r="K134" s="68"/>
      <c r="L134" s="76"/>
    </row>
    <row r="135" spans="1:12" s="33" customFormat="1" ht="31.5" x14ac:dyDescent="0.2">
      <c r="A135" s="31" t="s">
        <v>168</v>
      </c>
      <c r="B135" s="32" t="s">
        <v>169</v>
      </c>
      <c r="C135" s="21">
        <v>30</v>
      </c>
      <c r="D135" s="21">
        <v>0</v>
      </c>
      <c r="E135" s="20">
        <f t="shared" si="1"/>
        <v>0</v>
      </c>
      <c r="F135" s="60"/>
      <c r="G135" s="54"/>
      <c r="H135" s="76"/>
      <c r="I135" s="76"/>
      <c r="J135" s="76"/>
      <c r="K135" s="76"/>
      <c r="L135" s="76"/>
    </row>
    <row r="136" spans="1:12" s="33" customFormat="1" ht="31.5" x14ac:dyDescent="0.2">
      <c r="A136" s="14" t="s">
        <v>274</v>
      </c>
      <c r="B136" s="15" t="s">
        <v>205</v>
      </c>
      <c r="C136" s="16">
        <f>C137</f>
        <v>60</v>
      </c>
      <c r="D136" s="16">
        <f>D137</f>
        <v>0.6</v>
      </c>
      <c r="E136" s="17">
        <f t="shared" si="1"/>
        <v>0.01</v>
      </c>
      <c r="F136" s="60"/>
      <c r="G136" s="54"/>
      <c r="H136" s="76"/>
      <c r="I136" s="76"/>
      <c r="J136" s="76"/>
      <c r="K136" s="76"/>
      <c r="L136" s="76"/>
    </row>
    <row r="137" spans="1:12" s="33" customFormat="1" ht="31.9" customHeight="1" x14ac:dyDescent="0.2">
      <c r="A137" s="31" t="s">
        <v>276</v>
      </c>
      <c r="B137" s="32" t="s">
        <v>206</v>
      </c>
      <c r="C137" s="21">
        <v>60</v>
      </c>
      <c r="D137" s="46">
        <v>0.6</v>
      </c>
      <c r="E137" s="20">
        <f t="shared" si="1"/>
        <v>0.01</v>
      </c>
      <c r="F137" s="60"/>
      <c r="G137" s="68"/>
      <c r="H137" s="76"/>
      <c r="I137" s="76"/>
      <c r="J137" s="76"/>
      <c r="K137" s="76"/>
      <c r="L137" s="76"/>
    </row>
    <row r="138" spans="1:12" s="33" customFormat="1" ht="31.5" customHeight="1" x14ac:dyDescent="0.2">
      <c r="A138" s="14" t="s">
        <v>275</v>
      </c>
      <c r="B138" s="15" t="s">
        <v>239</v>
      </c>
      <c r="C138" s="16">
        <f>C139</f>
        <v>3442</v>
      </c>
      <c r="D138" s="16">
        <f t="shared" ref="D138" si="2">D139</f>
        <v>0</v>
      </c>
      <c r="E138" s="17">
        <v>0</v>
      </c>
      <c r="F138" s="60"/>
      <c r="G138" s="54"/>
      <c r="H138" s="76"/>
      <c r="I138" s="76"/>
      <c r="J138" s="76"/>
      <c r="K138" s="76"/>
      <c r="L138" s="76"/>
    </row>
    <row r="139" spans="1:12" s="33" customFormat="1" ht="31.5" x14ac:dyDescent="0.2">
      <c r="A139" s="31" t="s">
        <v>270</v>
      </c>
      <c r="B139" s="32" t="s">
        <v>240</v>
      </c>
      <c r="C139" s="21">
        <v>3442</v>
      </c>
      <c r="D139" s="21">
        <v>0</v>
      </c>
      <c r="E139" s="20">
        <v>0</v>
      </c>
      <c r="F139" s="60"/>
      <c r="G139" s="54"/>
      <c r="H139" s="76"/>
      <c r="I139" s="76"/>
      <c r="J139" s="76"/>
      <c r="K139" s="76"/>
      <c r="L139" s="76"/>
    </row>
    <row r="140" spans="1:12" s="33" customFormat="1" ht="15" customHeight="1" x14ac:dyDescent="0.2">
      <c r="A140" s="31"/>
      <c r="B140" s="32"/>
      <c r="C140" s="21"/>
      <c r="D140" s="21"/>
      <c r="E140" s="22"/>
      <c r="F140" s="60"/>
      <c r="G140" s="54"/>
      <c r="H140" s="76"/>
      <c r="I140" s="76"/>
      <c r="J140" s="76"/>
      <c r="K140" s="76"/>
      <c r="L140" s="76"/>
    </row>
    <row r="141" spans="1:12" s="30" customFormat="1" ht="48" customHeight="1" x14ac:dyDescent="0.2">
      <c r="A141" s="14" t="s">
        <v>170</v>
      </c>
      <c r="B141" s="15"/>
      <c r="C141" s="16">
        <f>SUM(C12-C84)</f>
        <v>-19289.199999999953</v>
      </c>
      <c r="D141" s="16">
        <f>SUM(D12-D84)</f>
        <v>67.100000000005821</v>
      </c>
      <c r="E141" s="17"/>
      <c r="F141" s="59"/>
      <c r="G141" s="52"/>
    </row>
    <row r="142" spans="1:12" ht="15" customHeight="1" x14ac:dyDescent="0.2">
      <c r="A142" s="14" t="s">
        <v>171</v>
      </c>
      <c r="B142" s="35" t="s">
        <v>277</v>
      </c>
      <c r="C142" s="16">
        <f>SUM(C143+C149)</f>
        <v>19289.199999999953</v>
      </c>
      <c r="D142" s="16">
        <f>SUM(D143+D149)</f>
        <v>-67.100000000034925</v>
      </c>
      <c r="E142" s="21"/>
      <c r="F142" s="68"/>
      <c r="G142" s="55"/>
    </row>
    <row r="143" spans="1:12" ht="51.75" customHeight="1" x14ac:dyDescent="0.2">
      <c r="A143" s="14" t="s">
        <v>189</v>
      </c>
      <c r="B143" s="35" t="s">
        <v>172</v>
      </c>
      <c r="C143" s="16">
        <f>C144+C147</f>
        <v>-10000</v>
      </c>
      <c r="D143" s="16">
        <f>D144+D147</f>
        <v>-10000</v>
      </c>
      <c r="E143" s="21"/>
      <c r="F143" s="68"/>
      <c r="G143" s="55"/>
    </row>
    <row r="144" spans="1:12" ht="38.25" customHeight="1" x14ac:dyDescent="0.2">
      <c r="A144" s="14" t="s">
        <v>190</v>
      </c>
      <c r="B144" s="35" t="s">
        <v>191</v>
      </c>
      <c r="C144" s="16">
        <f>C145+C146</f>
        <v>-10000</v>
      </c>
      <c r="D144" s="16">
        <f>D145+D146</f>
        <v>-10000</v>
      </c>
      <c r="E144" s="21"/>
      <c r="F144" s="68"/>
      <c r="G144" s="55"/>
    </row>
    <row r="145" spans="1:7" ht="35.25" customHeight="1" x14ac:dyDescent="0.25">
      <c r="A145" s="38" t="s">
        <v>192</v>
      </c>
      <c r="B145" s="41" t="s">
        <v>193</v>
      </c>
      <c r="C145" s="42">
        <v>0</v>
      </c>
      <c r="D145" s="42">
        <v>0</v>
      </c>
      <c r="E145" s="21"/>
      <c r="F145" s="68"/>
      <c r="G145" s="55"/>
    </row>
    <row r="146" spans="1:7" ht="47.25" customHeight="1" x14ac:dyDescent="0.25">
      <c r="A146" s="38" t="s">
        <v>207</v>
      </c>
      <c r="B146" s="41" t="s">
        <v>208</v>
      </c>
      <c r="C146" s="42">
        <v>-10000</v>
      </c>
      <c r="D146" s="42">
        <v>-10000</v>
      </c>
      <c r="E146" s="21"/>
      <c r="F146" s="68"/>
      <c r="G146" s="55"/>
    </row>
    <row r="147" spans="1:7" ht="47.25" hidden="1" customHeight="1" x14ac:dyDescent="0.2">
      <c r="A147" s="79" t="s">
        <v>209</v>
      </c>
      <c r="B147" s="41" t="s">
        <v>210</v>
      </c>
      <c r="C147" s="45">
        <f>C148</f>
        <v>0</v>
      </c>
      <c r="D147" s="45">
        <f>D148</f>
        <v>0</v>
      </c>
      <c r="E147" s="78"/>
      <c r="F147" s="68"/>
      <c r="G147" s="55"/>
    </row>
    <row r="148" spans="1:7" ht="47.25" hidden="1" customHeight="1" x14ac:dyDescent="0.2">
      <c r="A148" s="41" t="s">
        <v>211</v>
      </c>
      <c r="B148" s="41" t="s">
        <v>212</v>
      </c>
      <c r="C148" s="44">
        <v>0</v>
      </c>
      <c r="D148" s="44">
        <v>0</v>
      </c>
      <c r="E148" s="21"/>
      <c r="F148" s="68"/>
      <c r="G148" s="55"/>
    </row>
    <row r="149" spans="1:7" ht="35.25" customHeight="1" x14ac:dyDescent="0.25">
      <c r="A149" s="37" t="s">
        <v>173</v>
      </c>
      <c r="B149" s="35" t="s">
        <v>174</v>
      </c>
      <c r="C149" s="16">
        <f>SUM(C150+C152)</f>
        <v>29289.199999999953</v>
      </c>
      <c r="D149" s="16">
        <f>SUM(D150+D152)</f>
        <v>9932.8999999999651</v>
      </c>
      <c r="E149" s="78"/>
      <c r="F149" s="68"/>
      <c r="G149" s="55"/>
    </row>
    <row r="150" spans="1:7" ht="18" customHeight="1" x14ac:dyDescent="0.25">
      <c r="A150" s="40" t="s">
        <v>175</v>
      </c>
      <c r="B150" s="36" t="s">
        <v>176</v>
      </c>
      <c r="C150" s="16">
        <f>SUM(C151)</f>
        <v>-1529134.8</v>
      </c>
      <c r="D150" s="16">
        <f>SUM(D151)</f>
        <v>-263184.2</v>
      </c>
      <c r="E150" s="21"/>
      <c r="F150" s="68"/>
      <c r="G150" s="55"/>
    </row>
    <row r="151" spans="1:7" ht="31.5" x14ac:dyDescent="0.25">
      <c r="A151" s="39" t="s">
        <v>177</v>
      </c>
      <c r="B151" s="36" t="s">
        <v>178</v>
      </c>
      <c r="C151" s="21">
        <v>-1529134.8</v>
      </c>
      <c r="D151" s="21">
        <v>-263184.2</v>
      </c>
      <c r="E151" s="21"/>
      <c r="F151" s="68"/>
      <c r="G151" s="55"/>
    </row>
    <row r="152" spans="1:7" x14ac:dyDescent="0.25">
      <c r="A152" s="40" t="s">
        <v>179</v>
      </c>
      <c r="B152" s="36" t="s">
        <v>180</v>
      </c>
      <c r="C152" s="16">
        <f>SUM(C153)</f>
        <v>1558424</v>
      </c>
      <c r="D152" s="16">
        <f>SUM(D153)</f>
        <v>273117.09999999998</v>
      </c>
      <c r="E152" s="21"/>
      <c r="F152" s="68"/>
      <c r="G152" s="55"/>
    </row>
    <row r="153" spans="1:7" ht="31.5" x14ac:dyDescent="0.25">
      <c r="A153" s="39" t="s">
        <v>181</v>
      </c>
      <c r="B153" s="36" t="s">
        <v>182</v>
      </c>
      <c r="C153" s="21">
        <v>1558424</v>
      </c>
      <c r="D153" s="21">
        <v>273117.09999999998</v>
      </c>
      <c r="E153" s="21"/>
      <c r="F153" s="68"/>
      <c r="G153" s="55"/>
    </row>
    <row r="157" spans="1:7" x14ac:dyDescent="0.25">
      <c r="E157" s="43"/>
      <c r="F157" s="43"/>
      <c r="G157" s="43"/>
    </row>
  </sheetData>
  <mergeCells count="10">
    <mergeCell ref="A9:A10"/>
    <mergeCell ref="B9:B10"/>
    <mergeCell ref="C9:C10"/>
    <mergeCell ref="D9:D10"/>
    <mergeCell ref="E9:E10"/>
    <mergeCell ref="C2:E2"/>
    <mergeCell ref="D3:E3"/>
    <mergeCell ref="A4:E4"/>
    <mergeCell ref="A5:E5"/>
    <mergeCell ref="A6:E6"/>
  </mergeCells>
  <printOptions horizontalCentered="1"/>
  <pageMargins left="0.39370078740157483" right="0" top="0" bottom="0" header="0" footer="0.11811023622047245"/>
  <pageSetup paperSize="9" scale="63" fitToHeight="4" orientation="portrait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консолидированный</vt:lpstr>
      <vt:lpstr>консолидированный!Заголовки_для_печати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ShubinaIV</dc:creator>
  <cp:lastModifiedBy>Пользователь</cp:lastModifiedBy>
  <cp:lastPrinted>2025-03-11T07:13:05Z</cp:lastPrinted>
  <dcterms:created xsi:type="dcterms:W3CDTF">2015-03-24T09:05:24Z</dcterms:created>
  <dcterms:modified xsi:type="dcterms:W3CDTF">2025-04-10T04:14:20Z</dcterms:modified>
</cp:coreProperties>
</file>